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 tabRatio="750" activeTab="4"/>
  </bookViews>
  <sheets>
    <sheet name="FAL PONDERADO-Petrobras" sheetId="10" r:id="rId1"/>
    <sheet name="2008-2011" sheetId="5" r:id="rId2"/>
    <sheet name="FAL (Capital x Região)" sheetId="6" r:id="rId3"/>
    <sheet name="Grão (soja e mamona)" sheetId="8" r:id="rId4"/>
    <sheet name="Frete Matéria-prima" sheetId="7" r:id="rId5"/>
    <sheet name="FAL L23xL24" sheetId="2" r:id="rId6"/>
    <sheet name="FAL L23xL24 (2)" sheetId="11" r:id="rId7"/>
    <sheet name="Plan3" sheetId="3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K30" i="2" l="1"/>
  <c r="I30" i="2"/>
  <c r="G30" i="2"/>
  <c r="E30" i="2"/>
  <c r="C30" i="2"/>
  <c r="K29" i="2"/>
  <c r="I29" i="2"/>
  <c r="G29" i="2"/>
  <c r="E29" i="2"/>
  <c r="C29" i="2"/>
  <c r="K28" i="2"/>
  <c r="I28" i="2"/>
  <c r="G28" i="2"/>
  <c r="E28" i="2"/>
  <c r="C28" i="2"/>
  <c r="K27" i="2"/>
  <c r="I27" i="2"/>
  <c r="G27" i="2"/>
  <c r="E27" i="2"/>
  <c r="C27" i="2"/>
  <c r="K26" i="2"/>
  <c r="I26" i="2"/>
  <c r="G26" i="2"/>
  <c r="E26" i="2"/>
  <c r="C26" i="2"/>
  <c r="K25" i="2"/>
  <c r="I25" i="2"/>
  <c r="G25" i="2"/>
  <c r="E25" i="2"/>
  <c r="C25" i="2"/>
  <c r="K24" i="2"/>
  <c r="I24" i="2"/>
  <c r="G24" i="2"/>
  <c r="E24" i="2"/>
  <c r="C24" i="2"/>
  <c r="K23" i="2"/>
  <c r="I23" i="2"/>
  <c r="G23" i="2"/>
  <c r="E23" i="2"/>
  <c r="C23" i="2"/>
  <c r="K22" i="2"/>
  <c r="I22" i="2"/>
  <c r="G22" i="2"/>
  <c r="E22" i="2"/>
  <c r="C22" i="2"/>
  <c r="K21" i="2"/>
  <c r="I21" i="2"/>
  <c r="G21" i="2"/>
  <c r="E21" i="2"/>
  <c r="C21" i="2"/>
  <c r="K20" i="2"/>
  <c r="I20" i="2"/>
  <c r="G20" i="2"/>
  <c r="E20" i="2"/>
  <c r="C20" i="2"/>
  <c r="K19" i="2"/>
  <c r="I19" i="2"/>
  <c r="G19" i="2"/>
  <c r="E19" i="2"/>
  <c r="C19" i="2"/>
  <c r="K18" i="2"/>
  <c r="I18" i="2"/>
  <c r="G18" i="2"/>
  <c r="E18" i="2"/>
  <c r="C18" i="2"/>
  <c r="K17" i="2"/>
  <c r="I17" i="2"/>
  <c r="G17" i="2"/>
  <c r="E17" i="2"/>
  <c r="C17" i="2"/>
  <c r="K16" i="2"/>
  <c r="I16" i="2"/>
  <c r="G16" i="2"/>
  <c r="E16" i="2"/>
  <c r="C16" i="2"/>
  <c r="K15" i="2"/>
  <c r="I15" i="2"/>
  <c r="G15" i="2"/>
  <c r="E15" i="2"/>
  <c r="C15" i="2"/>
  <c r="K14" i="2"/>
  <c r="I14" i="2"/>
  <c r="G14" i="2"/>
  <c r="E14" i="2"/>
  <c r="C14" i="2"/>
  <c r="K13" i="2"/>
  <c r="I13" i="2"/>
  <c r="G13" i="2"/>
  <c r="E13" i="2"/>
  <c r="C13" i="2"/>
  <c r="K12" i="2"/>
  <c r="I12" i="2"/>
  <c r="G12" i="2"/>
  <c r="E12" i="2"/>
  <c r="C12" i="2"/>
  <c r="K11" i="2"/>
  <c r="I11" i="2"/>
  <c r="G11" i="2"/>
  <c r="E11" i="2"/>
  <c r="C11" i="2"/>
  <c r="K10" i="2"/>
  <c r="I10" i="2"/>
  <c r="G10" i="2"/>
  <c r="E10" i="2"/>
  <c r="C10" i="2"/>
  <c r="K9" i="2"/>
  <c r="I9" i="2"/>
  <c r="G9" i="2"/>
  <c r="E9" i="2"/>
  <c r="C9" i="2"/>
  <c r="K8" i="2"/>
  <c r="I8" i="2"/>
  <c r="G8" i="2"/>
  <c r="E8" i="2"/>
  <c r="C8" i="2"/>
  <c r="K7" i="2"/>
  <c r="I7" i="2"/>
  <c r="G7" i="2"/>
  <c r="E7" i="2"/>
  <c r="C7" i="2"/>
  <c r="K6" i="2"/>
  <c r="I6" i="2"/>
  <c r="G6" i="2"/>
  <c r="E6" i="2"/>
  <c r="C6" i="2"/>
  <c r="K5" i="2"/>
  <c r="I5" i="2"/>
  <c r="G5" i="2"/>
  <c r="E5" i="2"/>
  <c r="C5" i="2"/>
  <c r="K4" i="2"/>
  <c r="I4" i="2"/>
  <c r="G4" i="2"/>
  <c r="E4" i="2"/>
  <c r="C4" i="2"/>
  <c r="AH44" i="7"/>
  <c r="AH43" i="7"/>
  <c r="AH42" i="7"/>
  <c r="AH41" i="7"/>
  <c r="AH40" i="7"/>
  <c r="AH39" i="7"/>
  <c r="AH38" i="7"/>
  <c r="AH45" i="7" s="1"/>
  <c r="Z34" i="7"/>
  <c r="Z33" i="7"/>
  <c r="Z32" i="7"/>
  <c r="Z31" i="7"/>
  <c r="Z30" i="7"/>
  <c r="Z29" i="7"/>
  <c r="Z28" i="7"/>
  <c r="Z27" i="7"/>
  <c r="Z26" i="7"/>
  <c r="Z35" i="7" s="1"/>
  <c r="P22" i="7"/>
  <c r="P21" i="7"/>
  <c r="P20" i="7"/>
  <c r="P19" i="7"/>
  <c r="P23" i="7" s="1"/>
  <c r="K16" i="7"/>
  <c r="K15" i="7"/>
  <c r="K14" i="7"/>
  <c r="K13" i="7"/>
  <c r="K12" i="7"/>
  <c r="F8" i="7"/>
  <c r="F7" i="7"/>
  <c r="F6" i="7"/>
  <c r="F9" i="7" s="1"/>
  <c r="AH5" i="7"/>
  <c r="Z5" i="7"/>
  <c r="P5" i="7"/>
  <c r="K5" i="7"/>
  <c r="F5" i="7"/>
  <c r="AH4" i="7"/>
  <c r="Z4" i="7"/>
  <c r="P4" i="7"/>
  <c r="K4" i="7"/>
  <c r="F4" i="7"/>
  <c r="D37" i="8"/>
  <c r="C37" i="8"/>
  <c r="E36" i="8"/>
  <c r="E35" i="8"/>
  <c r="E34" i="8"/>
  <c r="E33" i="8"/>
  <c r="E32" i="8"/>
  <c r="E31" i="8"/>
  <c r="E30" i="8"/>
  <c r="D29" i="8"/>
  <c r="C29" i="8"/>
  <c r="E28" i="8"/>
  <c r="E27" i="8"/>
  <c r="F27" i="8" s="1"/>
  <c r="E26" i="8"/>
  <c r="F26" i="8" s="1"/>
  <c r="E25" i="8"/>
  <c r="F25" i="8" s="1"/>
  <c r="E24" i="8"/>
  <c r="E23" i="8"/>
  <c r="F22" i="8"/>
  <c r="E22" i="8"/>
  <c r="E29" i="8" s="1"/>
  <c r="E21" i="8"/>
  <c r="E20" i="8"/>
  <c r="D19" i="8"/>
  <c r="C19" i="8"/>
  <c r="E18" i="8"/>
  <c r="E17" i="8"/>
  <c r="E16" i="8"/>
  <c r="E15" i="8"/>
  <c r="E14" i="8"/>
  <c r="F10" i="8" s="1"/>
  <c r="D14" i="8"/>
  <c r="C14" i="8"/>
  <c r="E13" i="8"/>
  <c r="F13" i="8" s="1"/>
  <c r="E12" i="8"/>
  <c r="F12" i="8" s="1"/>
  <c r="E11" i="8"/>
  <c r="F11" i="8" s="1"/>
  <c r="E10" i="8"/>
  <c r="D9" i="8"/>
  <c r="C9" i="8"/>
  <c r="E8" i="8"/>
  <c r="E7" i="8"/>
  <c r="E6" i="8"/>
  <c r="AH4" i="8"/>
  <c r="Z4" i="8"/>
  <c r="P4" i="8"/>
  <c r="K4" i="8"/>
  <c r="F4" i="8"/>
  <c r="AH31" i="6"/>
  <c r="Z31" i="6"/>
  <c r="P31" i="6"/>
  <c r="K31" i="6"/>
  <c r="F31" i="6"/>
  <c r="AH30" i="6"/>
  <c r="Z30" i="6"/>
  <c r="P30" i="6"/>
  <c r="K30" i="6"/>
  <c r="F30" i="6"/>
  <c r="AH29" i="6"/>
  <c r="Z29" i="6"/>
  <c r="P29" i="6"/>
  <c r="K29" i="6"/>
  <c r="F29" i="6"/>
  <c r="AH28" i="6"/>
  <c r="Z28" i="6"/>
  <c r="P28" i="6"/>
  <c r="K28" i="6"/>
  <c r="F28" i="6"/>
  <c r="AH27" i="6"/>
  <c r="Z27" i="6"/>
  <c r="P27" i="6"/>
  <c r="K27" i="6"/>
  <c r="F27" i="6"/>
  <c r="AH26" i="6"/>
  <c r="Z26" i="6"/>
  <c r="P26" i="6"/>
  <c r="K26" i="6"/>
  <c r="F26" i="6"/>
  <c r="AH25" i="6"/>
  <c r="Z25" i="6"/>
  <c r="P25" i="6"/>
  <c r="K25" i="6"/>
  <c r="F25" i="6"/>
  <c r="AH24" i="6"/>
  <c r="Z24" i="6"/>
  <c r="P24" i="6"/>
  <c r="K24" i="6"/>
  <c r="F24" i="6"/>
  <c r="AH23" i="6"/>
  <c r="Z23" i="6"/>
  <c r="P23" i="6"/>
  <c r="K23" i="6"/>
  <c r="F23" i="6"/>
  <c r="AH22" i="6"/>
  <c r="Z22" i="6"/>
  <c r="P22" i="6"/>
  <c r="K22" i="6"/>
  <c r="F22" i="6"/>
  <c r="AH21" i="6"/>
  <c r="Z21" i="6"/>
  <c r="P21" i="6"/>
  <c r="K21" i="6"/>
  <c r="F21" i="6"/>
  <c r="AH20" i="6"/>
  <c r="Z20" i="6"/>
  <c r="P20" i="6"/>
  <c r="K20" i="6"/>
  <c r="F20" i="6"/>
  <c r="AH19" i="6"/>
  <c r="Z19" i="6"/>
  <c r="P19" i="6"/>
  <c r="K19" i="6"/>
  <c r="F19" i="6"/>
  <c r="AH18" i="6"/>
  <c r="Z18" i="6"/>
  <c r="P18" i="6"/>
  <c r="K18" i="6"/>
  <c r="F18" i="6"/>
  <c r="AH17" i="6"/>
  <c r="Z17" i="6"/>
  <c r="P17" i="6"/>
  <c r="K17" i="6"/>
  <c r="F17" i="6"/>
  <c r="AH16" i="6"/>
  <c r="Z16" i="6"/>
  <c r="P16" i="6"/>
  <c r="K16" i="6"/>
  <c r="F16" i="6"/>
  <c r="AH15" i="6"/>
  <c r="Z15" i="6"/>
  <c r="P15" i="6"/>
  <c r="K15" i="6"/>
  <c r="F15" i="6"/>
  <c r="AH14" i="6"/>
  <c r="Z14" i="6"/>
  <c r="P14" i="6"/>
  <c r="K14" i="6"/>
  <c r="F14" i="6"/>
  <c r="AH13" i="6"/>
  <c r="Z13" i="6"/>
  <c r="P13" i="6"/>
  <c r="K13" i="6"/>
  <c r="F13" i="6"/>
  <c r="AH12" i="6"/>
  <c r="Z12" i="6"/>
  <c r="P12" i="6"/>
  <c r="K12" i="6"/>
  <c r="F12" i="6"/>
  <c r="AH11" i="6"/>
  <c r="Z11" i="6"/>
  <c r="P11" i="6"/>
  <c r="K11" i="6"/>
  <c r="F11" i="6"/>
  <c r="AH10" i="6"/>
  <c r="Z10" i="6"/>
  <c r="P10" i="6"/>
  <c r="K10" i="6"/>
  <c r="F10" i="6"/>
  <c r="AH9" i="6"/>
  <c r="Z9" i="6"/>
  <c r="P9" i="6"/>
  <c r="K9" i="6"/>
  <c r="F9" i="6"/>
  <c r="AH8" i="6"/>
  <c r="Z8" i="6"/>
  <c r="P8" i="6"/>
  <c r="K8" i="6"/>
  <c r="F8" i="6"/>
  <c r="AH7" i="6"/>
  <c r="Z7" i="6"/>
  <c r="P7" i="6"/>
  <c r="K7" i="6"/>
  <c r="F7" i="6"/>
  <c r="AH6" i="6"/>
  <c r="Z6" i="6"/>
  <c r="P6" i="6"/>
  <c r="K6" i="6"/>
  <c r="F6" i="6"/>
  <c r="AH5" i="6"/>
  <c r="Z5" i="6"/>
  <c r="P5" i="6"/>
  <c r="K5" i="6"/>
  <c r="F5" i="6"/>
  <c r="AH4" i="6"/>
  <c r="Z4" i="6"/>
  <c r="P4" i="6"/>
  <c r="K4" i="6"/>
  <c r="F4" i="6"/>
  <c r="U58" i="5"/>
  <c r="V57" i="5"/>
  <c r="T57" i="5"/>
  <c r="V56" i="5"/>
  <c r="T56" i="5"/>
  <c r="V55" i="5"/>
  <c r="T55" i="5"/>
  <c r="V54" i="5"/>
  <c r="T54" i="5"/>
  <c r="V53" i="5"/>
  <c r="V58" i="5" s="1"/>
  <c r="F51" i="5"/>
  <c r="D50" i="5"/>
  <c r="C50" i="5"/>
  <c r="P48" i="5"/>
  <c r="N47" i="5"/>
  <c r="F47" i="5"/>
  <c r="E47" i="5"/>
  <c r="AC42" i="5"/>
  <c r="AG40" i="5"/>
  <c r="AR38" i="5"/>
  <c r="AQ38" i="5"/>
  <c r="AP38" i="5"/>
  <c r="AO38" i="5"/>
  <c r="AN38" i="5"/>
  <c r="AT28" i="5" s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H51" i="5" s="1"/>
  <c r="Q38" i="5"/>
  <c r="P38" i="5"/>
  <c r="O38" i="5"/>
  <c r="N38" i="5"/>
  <c r="M38" i="5"/>
  <c r="L38" i="5"/>
  <c r="K38" i="5"/>
  <c r="J38" i="5"/>
  <c r="I38" i="5"/>
  <c r="E51" i="5" s="1"/>
  <c r="H38" i="5"/>
  <c r="G38" i="5"/>
  <c r="F38" i="5"/>
  <c r="E38" i="5"/>
  <c r="D38" i="5"/>
  <c r="C38" i="5"/>
  <c r="AR37" i="5"/>
  <c r="AQ37" i="5"/>
  <c r="AQ43" i="5" s="1"/>
  <c r="AP37" i="5"/>
  <c r="P50" i="5" s="1"/>
  <c r="AO37" i="5"/>
  <c r="AN37" i="5"/>
  <c r="AM37" i="5"/>
  <c r="AL37" i="5"/>
  <c r="AK37" i="5"/>
  <c r="AJ37" i="5"/>
  <c r="AI37" i="5"/>
  <c r="AI43" i="5" s="1"/>
  <c r="AH37" i="5"/>
  <c r="AH43" i="5" s="1"/>
  <c r="AG37" i="5"/>
  <c r="AF37" i="5"/>
  <c r="AE37" i="5"/>
  <c r="AD37" i="5"/>
  <c r="L50" i="5" s="1"/>
  <c r="AC37" i="5"/>
  <c r="AB37" i="5"/>
  <c r="AA37" i="5"/>
  <c r="AA41" i="5" s="1"/>
  <c r="Z37" i="5"/>
  <c r="Y37" i="5"/>
  <c r="X37" i="5"/>
  <c r="W37" i="5"/>
  <c r="V37" i="5"/>
  <c r="I50" i="5" s="1"/>
  <c r="U37" i="5"/>
  <c r="T37" i="5"/>
  <c r="S37" i="5"/>
  <c r="S43" i="5" s="1"/>
  <c r="R37" i="5"/>
  <c r="Q37" i="5"/>
  <c r="P37" i="5"/>
  <c r="O37" i="5"/>
  <c r="N37" i="5"/>
  <c r="M37" i="5"/>
  <c r="L37" i="5"/>
  <c r="K37" i="5"/>
  <c r="K43" i="5" s="1"/>
  <c r="J37" i="5"/>
  <c r="I37" i="5"/>
  <c r="H37" i="5"/>
  <c r="G37" i="5"/>
  <c r="F37" i="5"/>
  <c r="E37" i="5"/>
  <c r="D37" i="5"/>
  <c r="C37" i="5"/>
  <c r="C43" i="5" s="1"/>
  <c r="AR36" i="5"/>
  <c r="AR41" i="5" s="1"/>
  <c r="AQ36" i="5"/>
  <c r="AP36" i="5"/>
  <c r="AO36" i="5"/>
  <c r="AN36" i="5"/>
  <c r="AM36" i="5"/>
  <c r="AL36" i="5"/>
  <c r="AL42" i="5" s="1"/>
  <c r="AK36" i="5"/>
  <c r="AK42" i="5" s="1"/>
  <c r="AJ36" i="5"/>
  <c r="AI36" i="5"/>
  <c r="AH36" i="5"/>
  <c r="AG36" i="5"/>
  <c r="AF36" i="5"/>
  <c r="AE36" i="5"/>
  <c r="AD36" i="5"/>
  <c r="L49" i="5" s="1"/>
  <c r="AC36" i="5"/>
  <c r="AC41" i="5" s="1"/>
  <c r="AB36" i="5"/>
  <c r="AB42" i="5" s="1"/>
  <c r="AA36" i="5"/>
  <c r="Z36" i="5"/>
  <c r="Y36" i="5"/>
  <c r="X36" i="5"/>
  <c r="J49" i="5" s="1"/>
  <c r="W36" i="5"/>
  <c r="V36" i="5"/>
  <c r="U36" i="5"/>
  <c r="U44" i="5" s="1"/>
  <c r="T36" i="5"/>
  <c r="T41" i="5" s="1"/>
  <c r="S36" i="5"/>
  <c r="R36" i="5"/>
  <c r="Q36" i="5"/>
  <c r="P36" i="5"/>
  <c r="O36" i="5"/>
  <c r="N36" i="5"/>
  <c r="M36" i="5"/>
  <c r="M44" i="5" s="1"/>
  <c r="L36" i="5"/>
  <c r="L42" i="5" s="1"/>
  <c r="K36" i="5"/>
  <c r="J36" i="5"/>
  <c r="I36" i="5"/>
  <c r="H36" i="5"/>
  <c r="G36" i="5"/>
  <c r="F36" i="5"/>
  <c r="E36" i="5"/>
  <c r="E42" i="5" s="1"/>
  <c r="D36" i="5"/>
  <c r="C36" i="5"/>
  <c r="AR35" i="5"/>
  <c r="AQ35" i="5"/>
  <c r="AP35" i="5"/>
  <c r="AO35" i="5"/>
  <c r="AN35" i="5"/>
  <c r="AM35" i="5"/>
  <c r="AL35" i="5"/>
  <c r="AL41" i="5" s="1"/>
  <c r="AK35" i="5"/>
  <c r="AJ35" i="5"/>
  <c r="AI35" i="5"/>
  <c r="AH35" i="5"/>
  <c r="AG35" i="5"/>
  <c r="AF35" i="5"/>
  <c r="AE35" i="5"/>
  <c r="AD35" i="5"/>
  <c r="AC35" i="5"/>
  <c r="AB35" i="5"/>
  <c r="AA35" i="5"/>
  <c r="K48" i="5" s="1"/>
  <c r="Z35" i="5"/>
  <c r="Y35" i="5"/>
  <c r="X35" i="5"/>
  <c r="W35" i="5"/>
  <c r="W41" i="5" s="1"/>
  <c r="V35" i="5"/>
  <c r="U35" i="5"/>
  <c r="T35" i="5"/>
  <c r="S35" i="5"/>
  <c r="R35" i="5"/>
  <c r="H48" i="5" s="1"/>
  <c r="Q35" i="5"/>
  <c r="P35" i="5"/>
  <c r="P41" i="5" s="1"/>
  <c r="O35" i="5"/>
  <c r="O40" i="5" s="1"/>
  <c r="N35" i="5"/>
  <c r="N40" i="5" s="1"/>
  <c r="M35" i="5"/>
  <c r="L35" i="5"/>
  <c r="K35" i="5"/>
  <c r="J35" i="5"/>
  <c r="I35" i="5"/>
  <c r="H35" i="5"/>
  <c r="H41" i="5" s="1"/>
  <c r="G35" i="5"/>
  <c r="G43" i="5" s="1"/>
  <c r="F35" i="5"/>
  <c r="E35" i="5"/>
  <c r="D35" i="5"/>
  <c r="C35" i="5"/>
  <c r="C48" i="5" s="1"/>
  <c r="AR34" i="5"/>
  <c r="AQ34" i="5"/>
  <c r="AP34" i="5"/>
  <c r="AO34" i="5"/>
  <c r="AO42" i="5" s="1"/>
  <c r="AN34" i="5"/>
  <c r="AT12" i="5" s="1"/>
  <c r="AM34" i="5"/>
  <c r="AL34" i="5"/>
  <c r="AK34" i="5"/>
  <c r="AJ34" i="5"/>
  <c r="AI34" i="5"/>
  <c r="AH34" i="5"/>
  <c r="AG34" i="5"/>
  <c r="AG43" i="5" s="1"/>
  <c r="AF34" i="5"/>
  <c r="AF42" i="5" s="1"/>
  <c r="AE34" i="5"/>
  <c r="AD34" i="5"/>
  <c r="AC34" i="5"/>
  <c r="AB34" i="5"/>
  <c r="AA34" i="5"/>
  <c r="Z34" i="5"/>
  <c r="Z41" i="5" s="1"/>
  <c r="Y34" i="5"/>
  <c r="Y40" i="5" s="1"/>
  <c r="X34" i="5"/>
  <c r="W34" i="5"/>
  <c r="V34" i="5"/>
  <c r="U34" i="5"/>
  <c r="T34" i="5"/>
  <c r="S34" i="5"/>
  <c r="R34" i="5"/>
  <c r="Q34" i="5"/>
  <c r="P34" i="5"/>
  <c r="G47" i="5" s="1"/>
  <c r="O34" i="5"/>
  <c r="N34" i="5"/>
  <c r="M34" i="5"/>
  <c r="L34" i="5"/>
  <c r="K34" i="5"/>
  <c r="J34" i="5"/>
  <c r="I34" i="5"/>
  <c r="H34" i="5"/>
  <c r="H43" i="5" s="1"/>
  <c r="G34" i="5"/>
  <c r="F34" i="5"/>
  <c r="E34" i="5"/>
  <c r="D34" i="5"/>
  <c r="C34" i="5"/>
  <c r="C47" i="5" s="1"/>
  <c r="AT26" i="5"/>
  <c r="AT24" i="5"/>
  <c r="AT23" i="5"/>
  <c r="AT22" i="5"/>
  <c r="AT11" i="5"/>
  <c r="AT5" i="5"/>
  <c r="AT4" i="5"/>
  <c r="AT3" i="5"/>
  <c r="AT2" i="5"/>
  <c r="D48" i="5" l="1"/>
  <c r="F41" i="5"/>
  <c r="L48" i="5"/>
  <c r="L54" i="5" s="1"/>
  <c r="AD44" i="5"/>
  <c r="AD41" i="5"/>
  <c r="H50" i="5"/>
  <c r="R43" i="5"/>
  <c r="H44" i="5"/>
  <c r="L51" i="5"/>
  <c r="AF44" i="5"/>
  <c r="R41" i="5"/>
  <c r="E53" i="5"/>
  <c r="I43" i="5"/>
  <c r="I40" i="5"/>
  <c r="AE41" i="5"/>
  <c r="AE44" i="5"/>
  <c r="AO44" i="5"/>
  <c r="AN40" i="5"/>
  <c r="AD42" i="5"/>
  <c r="F18" i="8"/>
  <c r="AH42" i="5"/>
  <c r="AH40" i="5"/>
  <c r="J48" i="5"/>
  <c r="X41" i="5"/>
  <c r="N42" i="5"/>
  <c r="D43" i="5"/>
  <c r="Z44" i="5"/>
  <c r="P40" i="5"/>
  <c r="Y43" i="5"/>
  <c r="S40" i="5"/>
  <c r="O47" i="5"/>
  <c r="U40" i="5"/>
  <c r="AQ41" i="5"/>
  <c r="Y42" i="5"/>
  <c r="AE43" i="5"/>
  <c r="F43" i="5"/>
  <c r="AT10" i="5"/>
  <c r="W44" i="5"/>
  <c r="AM40" i="5"/>
  <c r="E41" i="5"/>
  <c r="M41" i="5"/>
  <c r="U41" i="5"/>
  <c r="S42" i="5"/>
  <c r="K49" i="5"/>
  <c r="K55" i="5" s="1"/>
  <c r="AI42" i="5"/>
  <c r="M50" i="5"/>
  <c r="AO43" i="5"/>
  <c r="G44" i="5"/>
  <c r="O44" i="5"/>
  <c r="O51" i="5"/>
  <c r="H40" i="5"/>
  <c r="AF40" i="5"/>
  <c r="AK41" i="5"/>
  <c r="U42" i="5"/>
  <c r="O43" i="5"/>
  <c r="I44" i="5"/>
  <c r="D47" i="5"/>
  <c r="P49" i="5"/>
  <c r="P56" i="5" s="1"/>
  <c r="F36" i="8"/>
  <c r="J47" i="5"/>
  <c r="J53" i="5" s="1"/>
  <c r="X42" i="5"/>
  <c r="I48" i="5"/>
  <c r="V41" i="5"/>
  <c r="V44" i="5"/>
  <c r="E50" i="5"/>
  <c r="E56" i="5" s="1"/>
  <c r="J43" i="5"/>
  <c r="J51" i="5"/>
  <c r="X44" i="5"/>
  <c r="Q43" i="5"/>
  <c r="Q40" i="5"/>
  <c r="AT17" i="5"/>
  <c r="AT16" i="5"/>
  <c r="AT15" i="5"/>
  <c r="AT14" i="5"/>
  <c r="AM41" i="5"/>
  <c r="AT21" i="5"/>
  <c r="AT13" i="5"/>
  <c r="AM44" i="5"/>
  <c r="M51" i="5"/>
  <c r="AG44" i="5"/>
  <c r="S41" i="5"/>
  <c r="R44" i="5"/>
  <c r="J40" i="5"/>
  <c r="AP42" i="5"/>
  <c r="P47" i="5"/>
  <c r="AF41" i="5"/>
  <c r="F50" i="5"/>
  <c r="L43" i="5"/>
  <c r="N50" i="5"/>
  <c r="AJ43" i="5"/>
  <c r="H57" i="5"/>
  <c r="K42" i="5"/>
  <c r="AT20" i="5"/>
  <c r="D40" i="5"/>
  <c r="L40" i="5"/>
  <c r="T40" i="5"/>
  <c r="AB40" i="5"/>
  <c r="AJ40" i="5"/>
  <c r="AH41" i="5"/>
  <c r="AP41" i="5"/>
  <c r="H42" i="5"/>
  <c r="P42" i="5"/>
  <c r="N43" i="5"/>
  <c r="AL43" i="5"/>
  <c r="AJ44" i="5"/>
  <c r="AR44" i="5"/>
  <c r="W40" i="5"/>
  <c r="G41" i="5"/>
  <c r="AB41" i="5"/>
  <c r="AN42" i="5"/>
  <c r="AC44" i="5"/>
  <c r="N48" i="5"/>
  <c r="N41" i="5"/>
  <c r="F48" i="5"/>
  <c r="D44" i="5"/>
  <c r="C49" i="5"/>
  <c r="N49" i="5"/>
  <c r="N55" i="5" s="1"/>
  <c r="AJ42" i="5"/>
  <c r="AT25" i="5"/>
  <c r="AN44" i="5"/>
  <c r="J44" i="5"/>
  <c r="K50" i="5"/>
  <c r="AA43" i="5"/>
  <c r="Q44" i="5"/>
  <c r="X43" i="5"/>
  <c r="H47" i="5"/>
  <c r="R40" i="5"/>
  <c r="AN41" i="5"/>
  <c r="I49" i="5"/>
  <c r="V42" i="5"/>
  <c r="T43" i="5"/>
  <c r="AR43" i="5"/>
  <c r="AH44" i="5"/>
  <c r="AO40" i="5"/>
  <c r="D42" i="5"/>
  <c r="T44" i="5"/>
  <c r="AT19" i="5"/>
  <c r="AQ42" i="5"/>
  <c r="V40" i="5"/>
  <c r="AB44" i="5"/>
  <c r="E40" i="5"/>
  <c r="AK40" i="5"/>
  <c r="F40" i="5"/>
  <c r="M42" i="5"/>
  <c r="F21" i="8"/>
  <c r="AT9" i="5"/>
  <c r="AT8" i="5"/>
  <c r="AT6" i="5"/>
  <c r="AT7" i="5"/>
  <c r="F49" i="5"/>
  <c r="L44" i="5"/>
  <c r="AR40" i="5"/>
  <c r="AR42" i="5"/>
  <c r="Z43" i="5"/>
  <c r="J50" i="5"/>
  <c r="G51" i="5"/>
  <c r="G57" i="5" s="1"/>
  <c r="P44" i="5"/>
  <c r="P43" i="5"/>
  <c r="AT27" i="5"/>
  <c r="M47" i="5"/>
  <c r="AG42" i="5"/>
  <c r="O41" i="5"/>
  <c r="G48" i="5"/>
  <c r="Y44" i="5"/>
  <c r="C42" i="5"/>
  <c r="AT18" i="5"/>
  <c r="Z40" i="5"/>
  <c r="D49" i="5"/>
  <c r="D55" i="5" s="1"/>
  <c r="F42" i="5"/>
  <c r="AB43" i="5"/>
  <c r="P51" i="5"/>
  <c r="P57" i="5" s="1"/>
  <c r="AP44" i="5"/>
  <c r="D51" i="5"/>
  <c r="K41" i="5"/>
  <c r="AP40" i="5"/>
  <c r="M40" i="5"/>
  <c r="AC40" i="5"/>
  <c r="Q42" i="5"/>
  <c r="W43" i="5"/>
  <c r="X40" i="5"/>
  <c r="AI41" i="5"/>
  <c r="AP43" i="5"/>
  <c r="AK44" i="5"/>
  <c r="O48" i="5"/>
  <c r="N44" i="5"/>
  <c r="AD40" i="5"/>
  <c r="AL40" i="5"/>
  <c r="D41" i="5"/>
  <c r="L41" i="5"/>
  <c r="J42" i="5"/>
  <c r="R42" i="5"/>
  <c r="Z42" i="5"/>
  <c r="AF43" i="5"/>
  <c r="AN43" i="5"/>
  <c r="F44" i="5"/>
  <c r="G40" i="5"/>
  <c r="AE40" i="5"/>
  <c r="J41" i="5"/>
  <c r="AJ41" i="5"/>
  <c r="T42" i="5"/>
  <c r="AL44" i="5"/>
  <c r="F28" i="8"/>
  <c r="F24" i="8"/>
  <c r="F20" i="8"/>
  <c r="F29" i="8"/>
  <c r="AI40" i="5"/>
  <c r="AO41" i="5"/>
  <c r="AE42" i="5"/>
  <c r="U43" i="5"/>
  <c r="C44" i="5"/>
  <c r="C51" i="5"/>
  <c r="C57" i="5" s="1"/>
  <c r="S44" i="5"/>
  <c r="C41" i="5"/>
  <c r="E44" i="5"/>
  <c r="H49" i="5"/>
  <c r="H55" i="5" s="1"/>
  <c r="F14" i="8"/>
  <c r="F34" i="8"/>
  <c r="F23" i="8"/>
  <c r="I41" i="5"/>
  <c r="E48" i="5"/>
  <c r="AG41" i="5"/>
  <c r="M48" i="5"/>
  <c r="W42" i="5"/>
  <c r="AM42" i="5"/>
  <c r="O49" i="5"/>
  <c r="AC43" i="5"/>
  <c r="AI44" i="5"/>
  <c r="E49" i="5"/>
  <c r="M49" i="5"/>
  <c r="M55" i="5" s="1"/>
  <c r="G50" i="5"/>
  <c r="O50" i="5"/>
  <c r="O56" i="5" s="1"/>
  <c r="C40" i="5"/>
  <c r="K40" i="5"/>
  <c r="AD43" i="5"/>
  <c r="AM43" i="5"/>
  <c r="F6" i="8"/>
  <c r="E19" i="8"/>
  <c r="AQ40" i="5"/>
  <c r="Y41" i="5"/>
  <c r="O42" i="5"/>
  <c r="G49" i="5"/>
  <c r="M43" i="5"/>
  <c r="K44" i="5"/>
  <c r="AA44" i="5"/>
  <c r="K51" i="5"/>
  <c r="I47" i="5"/>
  <c r="I51" i="5"/>
  <c r="I57" i="5" s="1"/>
  <c r="I42" i="5"/>
  <c r="AA42" i="5"/>
  <c r="V43" i="5"/>
  <c r="L47" i="5"/>
  <c r="L55" i="5" s="1"/>
  <c r="N51" i="5"/>
  <c r="F15" i="8"/>
  <c r="F30" i="8"/>
  <c r="F57" i="5"/>
  <c r="AA40" i="5"/>
  <c r="K47" i="5"/>
  <c r="K54" i="5" s="1"/>
  <c r="Q41" i="5"/>
  <c r="G42" i="5"/>
  <c r="E43" i="5"/>
  <c r="AK43" i="5"/>
  <c r="AQ44" i="5"/>
  <c r="F16" i="8"/>
  <c r="E9" i="8"/>
  <c r="E37" i="8"/>
  <c r="F33" i="8" s="1"/>
  <c r="L69" i="5" l="1"/>
  <c r="I53" i="5"/>
  <c r="G54" i="5"/>
  <c r="C55" i="5"/>
  <c r="G56" i="5"/>
  <c r="K56" i="5"/>
  <c r="N56" i="5"/>
  <c r="I55" i="5"/>
  <c r="I69" i="5" s="1"/>
  <c r="E76" i="5"/>
  <c r="M54" i="5"/>
  <c r="M53" i="5"/>
  <c r="F56" i="5"/>
  <c r="M57" i="5"/>
  <c r="G53" i="5"/>
  <c r="J55" i="5"/>
  <c r="O57" i="5"/>
  <c r="N57" i="5"/>
  <c r="O54" i="5"/>
  <c r="F54" i="5"/>
  <c r="F53" i="5"/>
  <c r="D53" i="5"/>
  <c r="E59" i="5" s="1"/>
  <c r="E55" i="5"/>
  <c r="E69" i="5" s="1"/>
  <c r="O53" i="5"/>
  <c r="J54" i="5"/>
  <c r="P54" i="5"/>
  <c r="F19" i="8"/>
  <c r="F17" i="8"/>
  <c r="D54" i="5"/>
  <c r="F37" i="8"/>
  <c r="F35" i="8"/>
  <c r="F31" i="8"/>
  <c r="E54" i="5"/>
  <c r="I56" i="5"/>
  <c r="D57" i="5"/>
  <c r="E79" i="5" s="1"/>
  <c r="D56" i="5"/>
  <c r="E74" i="5" s="1"/>
  <c r="F55" i="5"/>
  <c r="H53" i="5"/>
  <c r="N54" i="5"/>
  <c r="H54" i="5"/>
  <c r="C53" i="5"/>
  <c r="D59" i="5" s="1"/>
  <c r="E60" i="5" s="1"/>
  <c r="P53" i="5"/>
  <c r="I54" i="5"/>
  <c r="M56" i="5"/>
  <c r="H56" i="5"/>
  <c r="F74" i="5" s="1"/>
  <c r="F32" i="8"/>
  <c r="G79" i="5"/>
  <c r="F59" i="5"/>
  <c r="O55" i="5"/>
  <c r="N69" i="5" s="1"/>
  <c r="J56" i="5"/>
  <c r="J57" i="5"/>
  <c r="K57" i="5"/>
  <c r="P55" i="5"/>
  <c r="L57" i="5"/>
  <c r="J79" i="5" s="1"/>
  <c r="L53" i="5"/>
  <c r="K53" i="5"/>
  <c r="G55" i="5"/>
  <c r="C54" i="5"/>
  <c r="F9" i="8"/>
  <c r="F7" i="8"/>
  <c r="F8" i="8"/>
  <c r="L56" i="5"/>
  <c r="N53" i="5"/>
  <c r="C56" i="5"/>
  <c r="D74" i="5" s="1"/>
  <c r="E75" i="5" s="1"/>
  <c r="E57" i="5"/>
  <c r="J64" i="5" l="1"/>
  <c r="K65" i="5" s="1"/>
  <c r="K69" i="5"/>
  <c r="L70" i="5" s="1"/>
  <c r="L59" i="5"/>
  <c r="K74" i="5"/>
  <c r="L75" i="5" s="1"/>
  <c r="M76" i="5"/>
  <c r="Q78" i="5" s="1"/>
  <c r="Q56" i="5" s="1"/>
  <c r="N74" i="5"/>
  <c r="F75" i="5"/>
  <c r="K64" i="5"/>
  <c r="J59" i="5"/>
  <c r="K60" i="5" s="1"/>
  <c r="K61" i="5" s="1"/>
  <c r="M59" i="5"/>
  <c r="N60" i="5" s="1"/>
  <c r="L61" i="5"/>
  <c r="M74" i="5"/>
  <c r="N75" i="5" s="1"/>
  <c r="F60" i="5"/>
  <c r="D79" i="5"/>
  <c r="E80" i="5" s="1"/>
  <c r="N79" i="5"/>
  <c r="M64" i="5"/>
  <c r="G64" i="5"/>
  <c r="K59" i="5"/>
  <c r="L60" i="5" s="1"/>
  <c r="G74" i="5"/>
  <c r="F76" i="5"/>
  <c r="H74" i="5"/>
  <c r="I75" i="5" s="1"/>
  <c r="L64" i="5"/>
  <c r="M65" i="5" s="1"/>
  <c r="M79" i="5"/>
  <c r="J74" i="5"/>
  <c r="E71" i="5"/>
  <c r="F69" i="5"/>
  <c r="G70" i="5" s="1"/>
  <c r="G71" i="5" s="1"/>
  <c r="J69" i="5"/>
  <c r="K70" i="5" s="1"/>
  <c r="E61" i="5"/>
  <c r="F64" i="5"/>
  <c r="G65" i="5" s="1"/>
  <c r="H59" i="5"/>
  <c r="I60" i="5" s="1"/>
  <c r="I64" i="5"/>
  <c r="J65" i="5" s="1"/>
  <c r="J66" i="5" s="1"/>
  <c r="F61" i="5"/>
  <c r="G59" i="5"/>
  <c r="L74" i="5"/>
  <c r="M75" i="5" s="1"/>
  <c r="D64" i="5"/>
  <c r="L79" i="5"/>
  <c r="M80" i="5" s="1"/>
  <c r="M81" i="5" s="1"/>
  <c r="I59" i="5"/>
  <c r="N59" i="5"/>
  <c r="D69" i="5"/>
  <c r="E70" i="5" s="1"/>
  <c r="M69" i="5"/>
  <c r="N70" i="5" s="1"/>
  <c r="F80" i="5"/>
  <c r="N76" i="5"/>
  <c r="R78" i="5" s="1"/>
  <c r="F79" i="5"/>
  <c r="G80" i="5" s="1"/>
  <c r="E81" i="5"/>
  <c r="H69" i="5"/>
  <c r="I70" i="5" s="1"/>
  <c r="K79" i="5"/>
  <c r="K80" i="5" s="1"/>
  <c r="I74" i="5"/>
  <c r="G69" i="5"/>
  <c r="E64" i="5"/>
  <c r="F65" i="5" s="1"/>
  <c r="F66" i="5" s="1"/>
  <c r="H79" i="5"/>
  <c r="I79" i="5"/>
  <c r="J80" i="5" s="1"/>
  <c r="J81" i="5" s="1"/>
  <c r="M66" i="5"/>
  <c r="N64" i="5"/>
  <c r="H64" i="5"/>
  <c r="K81" i="5" l="1"/>
  <c r="N71" i="5"/>
  <c r="R73" i="5" s="1"/>
  <c r="H75" i="5"/>
  <c r="N80" i="5"/>
  <c r="M60" i="5"/>
  <c r="F70" i="5"/>
  <c r="F81" i="5"/>
  <c r="E65" i="5"/>
  <c r="I76" i="5"/>
  <c r="E77" i="5" s="1"/>
  <c r="E78" i="5" s="1"/>
  <c r="H70" i="5"/>
  <c r="G68" i="5"/>
  <c r="I65" i="5"/>
  <c r="H60" i="5"/>
  <c r="H65" i="5"/>
  <c r="L65" i="5"/>
  <c r="G75" i="5"/>
  <c r="K66" i="5"/>
  <c r="G81" i="5"/>
  <c r="G82" i="5" s="1"/>
  <c r="O83" i="5" s="1"/>
  <c r="J75" i="5"/>
  <c r="M70" i="5"/>
  <c r="J60" i="5"/>
  <c r="I71" i="5"/>
  <c r="I80" i="5"/>
  <c r="H80" i="5"/>
  <c r="I61" i="5"/>
  <c r="K75" i="5"/>
  <c r="N61" i="5"/>
  <c r="G66" i="5"/>
  <c r="G67" i="5" s="1"/>
  <c r="O68" i="5" s="1"/>
  <c r="L80" i="5"/>
  <c r="G60" i="5"/>
  <c r="K71" i="5"/>
  <c r="G72" i="5" s="1"/>
  <c r="N65" i="5"/>
  <c r="L76" i="5"/>
  <c r="L71" i="5"/>
  <c r="J70" i="5"/>
  <c r="O73" i="5" l="1"/>
  <c r="K73" i="5"/>
  <c r="G73" i="5"/>
  <c r="E62" i="5"/>
  <c r="K76" i="5"/>
  <c r="H73" i="5"/>
  <c r="H71" i="5"/>
  <c r="H72" i="5" s="1"/>
  <c r="L66" i="5"/>
  <c r="E66" i="5"/>
  <c r="E67" i="5" s="1"/>
  <c r="E68" i="5" s="1"/>
  <c r="N66" i="5"/>
  <c r="F67" i="5" s="1"/>
  <c r="G76" i="5"/>
  <c r="J71" i="5"/>
  <c r="M78" i="5"/>
  <c r="L81" i="5"/>
  <c r="H81" i="5"/>
  <c r="H82" i="5" s="1"/>
  <c r="P83" i="5" s="1"/>
  <c r="H68" i="5"/>
  <c r="H66" i="5"/>
  <c r="H67" i="5" s="1"/>
  <c r="P68" i="5" s="1"/>
  <c r="I78" i="5"/>
  <c r="N81" i="5"/>
  <c r="J76" i="5"/>
  <c r="F77" i="5" s="1"/>
  <c r="J78" i="5" s="1"/>
  <c r="F73" i="5"/>
  <c r="F71" i="5"/>
  <c r="F72" i="5" s="1"/>
  <c r="N73" i="5" s="1"/>
  <c r="M61" i="5"/>
  <c r="J61" i="5"/>
  <c r="F62" i="5" s="1"/>
  <c r="J63" i="5" s="1"/>
  <c r="K68" i="5"/>
  <c r="F82" i="5"/>
  <c r="H78" i="5"/>
  <c r="H76" i="5"/>
  <c r="H77" i="5" s="1"/>
  <c r="I66" i="5"/>
  <c r="G83" i="5"/>
  <c r="G61" i="5"/>
  <c r="G62" i="5" s="1"/>
  <c r="I81" i="5"/>
  <c r="E82" i="5" s="1"/>
  <c r="I83" i="5" s="1"/>
  <c r="M71" i="5"/>
  <c r="H61" i="5"/>
  <c r="H62" i="5" s="1"/>
  <c r="K83" i="5"/>
  <c r="R83" i="5" l="1"/>
  <c r="F83" i="5"/>
  <c r="J83" i="5"/>
  <c r="P78" i="5"/>
  <c r="L78" i="5"/>
  <c r="G77" i="5"/>
  <c r="P73" i="5"/>
  <c r="L73" i="5"/>
  <c r="R68" i="5"/>
  <c r="J68" i="5"/>
  <c r="F68" i="5"/>
  <c r="L83" i="5"/>
  <c r="P63" i="5"/>
  <c r="L63" i="5"/>
  <c r="N83" i="5"/>
  <c r="H83" i="5"/>
  <c r="O63" i="5"/>
  <c r="K63" i="5"/>
  <c r="N68" i="5"/>
  <c r="G63" i="5"/>
  <c r="Q68" i="5"/>
  <c r="Q54" i="5" s="1"/>
  <c r="M68" i="5"/>
  <c r="H63" i="5"/>
  <c r="Q83" i="5"/>
  <c r="Q57" i="5" s="1"/>
  <c r="E83" i="5"/>
  <c r="M83" i="5"/>
  <c r="N78" i="5"/>
  <c r="F78" i="5"/>
  <c r="R63" i="5"/>
  <c r="R53" i="5" s="1"/>
  <c r="F63" i="5"/>
  <c r="N63" i="5"/>
  <c r="Q63" i="5"/>
  <c r="Q53" i="5" s="1"/>
  <c r="E63" i="5"/>
  <c r="I63" i="5"/>
  <c r="Q73" i="5"/>
  <c r="Q55" i="5" s="1"/>
  <c r="E72" i="5"/>
  <c r="I68" i="5"/>
  <c r="M63" i="5"/>
  <c r="J73" i="5"/>
  <c r="L68" i="5"/>
  <c r="T53" i="5" l="1"/>
  <c r="R58" i="5"/>
  <c r="O78" i="5"/>
  <c r="G78" i="5"/>
  <c r="K78" i="5"/>
  <c r="E73" i="5"/>
  <c r="I73" i="5"/>
  <c r="M73" i="5"/>
</calcChain>
</file>

<file path=xl/sharedStrings.xml><?xml version="1.0" encoding="utf-8"?>
<sst xmlns="http://schemas.openxmlformats.org/spreadsheetml/2006/main" count="744" uniqueCount="120">
  <si>
    <t>ORIGEM / DESTINO</t>
  </si>
  <si>
    <t>RS</t>
  </si>
  <si>
    <t>SC</t>
  </si>
  <si>
    <t>PR</t>
  </si>
  <si>
    <t>SP</t>
  </si>
  <si>
    <t>MG</t>
  </si>
  <si>
    <t>RJ</t>
  </si>
  <si>
    <t>ES</t>
  </si>
  <si>
    <t>MS</t>
  </si>
  <si>
    <t>MT</t>
  </si>
  <si>
    <t>GO</t>
  </si>
  <si>
    <t>DF</t>
  </si>
  <si>
    <t>BA</t>
  </si>
  <si>
    <t>SE</t>
  </si>
  <si>
    <t>AL</t>
  </si>
  <si>
    <t>PE</t>
  </si>
  <si>
    <t>PB</t>
  </si>
  <si>
    <t>RN</t>
  </si>
  <si>
    <t>CE</t>
  </si>
  <si>
    <t>PI</t>
  </si>
  <si>
    <t>TO</t>
  </si>
  <si>
    <t>MA</t>
  </si>
  <si>
    <t>PA</t>
  </si>
  <si>
    <t>AM</t>
  </si>
  <si>
    <t>RR</t>
  </si>
  <si>
    <t>RO</t>
  </si>
  <si>
    <t>AC</t>
  </si>
  <si>
    <t>AP</t>
  </si>
  <si>
    <t>Porto Alegre</t>
  </si>
  <si>
    <t>Florianópolis</t>
  </si>
  <si>
    <t>Curitiba</t>
  </si>
  <si>
    <t>Vitória</t>
  </si>
  <si>
    <t>Campo Grande</t>
  </si>
  <si>
    <t>Cuiabá</t>
  </si>
  <si>
    <t>Goiânia</t>
  </si>
  <si>
    <t>Brasília</t>
  </si>
  <si>
    <t>Salvador</t>
  </si>
  <si>
    <t>Aracajú</t>
  </si>
  <si>
    <t>Maceió</t>
  </si>
  <si>
    <t>Recife</t>
  </si>
  <si>
    <t>João Pessoa</t>
  </si>
  <si>
    <t>Natal</t>
  </si>
  <si>
    <t>Fortaleza</t>
  </si>
  <si>
    <t>Teresina</t>
  </si>
  <si>
    <t>Palmas</t>
  </si>
  <si>
    <t>São Luis</t>
  </si>
  <si>
    <t>Belém</t>
  </si>
  <si>
    <t>Manaus</t>
  </si>
  <si>
    <t>Boa Vista</t>
  </si>
  <si>
    <t>Porto Velho</t>
  </si>
  <si>
    <t>Rio Branco</t>
  </si>
  <si>
    <t>Macapá</t>
  </si>
  <si>
    <t>Belo Horizonte</t>
  </si>
  <si>
    <t>Terezina</t>
  </si>
  <si>
    <t>Fonte: www.zaplogistica.com.br</t>
  </si>
  <si>
    <t>Região</t>
  </si>
  <si>
    <t>m³</t>
  </si>
  <si>
    <t>1T11</t>
  </si>
  <si>
    <t>CO</t>
  </si>
  <si>
    <t>N</t>
  </si>
  <si>
    <t>NE</t>
  </si>
  <si>
    <t>S</t>
  </si>
  <si>
    <t>XX</t>
  </si>
  <si>
    <t>YY</t>
  </si>
  <si>
    <t>(vazio)</t>
  </si>
  <si>
    <t>Total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</si>
  <si>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</si>
  <si>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</si>
  <si>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</si>
  <si>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</si>
  <si>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</si>
  <si>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</si>
  <si>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</si>
  <si>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</si>
  <si>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</si>
  <si>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</si>
  <si>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</si>
  <si>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</si>
  <si>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2T11</t>
  </si>
  <si>
    <t>3T11</t>
  </si>
  <si>
    <t>4T11</t>
  </si>
  <si>
    <t>MM4</t>
  </si>
  <si>
    <t>MMC</t>
  </si>
  <si>
    <t>SLT</t>
  </si>
  <si>
    <t>Saz</t>
  </si>
  <si>
    <t>Est</t>
  </si>
  <si>
    <t>Região SUL</t>
  </si>
  <si>
    <t>Região SUDESTE</t>
  </si>
  <si>
    <t>Região CENTRO OESTE</t>
  </si>
  <si>
    <t>Região NORDESTE</t>
  </si>
  <si>
    <t>Região NORTE</t>
  </si>
  <si>
    <t>São Paulo</t>
  </si>
  <si>
    <t>Rio de Janeiro</t>
  </si>
  <si>
    <t>Market-share regional (diesel B)</t>
  </si>
  <si>
    <t>Mamona</t>
  </si>
  <si>
    <t>Soja</t>
  </si>
  <si>
    <t>Total Região SUL</t>
  </si>
  <si>
    <t>Total Região SUDESTE</t>
  </si>
  <si>
    <t>Total Região NORDESTE</t>
  </si>
  <si>
    <t>Total Região CENTRO-OESTE</t>
  </si>
  <si>
    <t>Total Região NORTE</t>
  </si>
  <si>
    <t>Market-share regional (grão)</t>
  </si>
  <si>
    <t>Região SUL adquire toda matéria-prima dentro da própria região.</t>
  </si>
  <si>
    <t>Região CENTRO-OESTE adquire toda matéria-prima dentro da própria região.</t>
  </si>
  <si>
    <t>Região SUDESTE adquire 60% da matéria-prima do SUDESTE, 20% do SUL e 20% do CENTRO-OESTE.</t>
  </si>
  <si>
    <t>Região NORDESTE adquire 60% da matéria-prima do NORDESTE e 40% do CENTRO-OESTE.</t>
  </si>
  <si>
    <t>Região NORTE adquire 650% da matéria-prima do NORTE e 40% do CENTRO-OESTE.</t>
  </si>
  <si>
    <t>ORIGEM</t>
  </si>
  <si>
    <t>DESTINO</t>
  </si>
  <si>
    <t>Estado</t>
  </si>
  <si>
    <t>Capital</t>
  </si>
  <si>
    <t>Região CENTRO-OESTE</t>
  </si>
  <si>
    <t>L23</t>
  </si>
  <si>
    <t>L24</t>
  </si>
  <si>
    <t>FAL PONDERADO 27 x 27</t>
  </si>
  <si>
    <t>SUL</t>
  </si>
  <si>
    <t>SUDESTE</t>
  </si>
  <si>
    <t>CENTRO-OESTE</t>
  </si>
  <si>
    <t>NORDESTE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</si>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</sst>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_(* #,##0.0000_);_(* \(#,##0.0000\);_(* &quot;-&quot;??_);_(@_)"/>
    <numFmt numFmtId="169" formatCode="#,##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name val="Verdana"/>
      <family val="2"/>
    </font>
    <font>
      <b/>
      <sz val="10"/>
      <color indexed="9"/>
      <name val="Arial"/>
      <family val="2"/>
    </font>
    <font>
      <sz val="7"/>
      <name val="Arial"/>
    </font>
    <font>
      <b/>
      <sz val="7"/>
      <name val="Arial"/>
    </font>
    <font>
      <b/>
      <sz val="7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3"/>
    <xf numFmtId="0" fontId="6" fillId="3" borderId="2" xfId="3" applyFont="1" applyFill="1" applyBorder="1" applyAlignment="1">
      <alignment horizontal="center"/>
    </xf>
    <xf numFmtId="0" fontId="6" fillId="3" borderId="3" xfId="3" applyFont="1" applyFill="1" applyBorder="1" applyAlignment="1">
      <alignment horizontal="center"/>
    </xf>
    <xf numFmtId="0" fontId="7" fillId="3" borderId="4" xfId="3" applyFont="1" applyFill="1" applyBorder="1"/>
    <xf numFmtId="0" fontId="7" fillId="3" borderId="7" xfId="3" applyFont="1" applyFill="1" applyBorder="1"/>
    <xf numFmtId="0" fontId="6" fillId="3" borderId="8" xfId="3" applyFont="1" applyFill="1" applyBorder="1"/>
    <xf numFmtId="0" fontId="6" fillId="3" borderId="11" xfId="3" applyFont="1" applyFill="1" applyBorder="1"/>
    <xf numFmtId="0" fontId="6" fillId="0" borderId="12" xfId="3" applyFont="1" applyFill="1" applyBorder="1"/>
    <xf numFmtId="0" fontId="3" fillId="0" borderId="0" xfId="0" applyFont="1"/>
    <xf numFmtId="0" fontId="9" fillId="0" borderId="0" xfId="0" applyFont="1"/>
    <xf numFmtId="17" fontId="3" fillId="5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1" applyNumberFormat="1" applyFont="1"/>
    <xf numFmtId="9" fontId="0" fillId="0" borderId="0" xfId="2" applyFont="1"/>
    <xf numFmtId="166" fontId="0" fillId="0" borderId="0" xfId="2" applyNumberFormat="1" applyFont="1"/>
    <xf numFmtId="0" fontId="10" fillId="0" borderId="0" xfId="0" applyFont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165" fontId="0" fillId="0" borderId="0" xfId="0" applyNumberFormat="1"/>
    <xf numFmtId="0" fontId="0" fillId="0" borderId="16" xfId="0" applyBorder="1"/>
    <xf numFmtId="0" fontId="0" fillId="0" borderId="0" xfId="0" applyBorder="1"/>
    <xf numFmtId="0" fontId="0" fillId="0" borderId="17" xfId="0" applyBorder="1"/>
    <xf numFmtId="166" fontId="11" fillId="0" borderId="0" xfId="0" applyNumberFormat="1" applyFont="1"/>
    <xf numFmtId="166" fontId="10" fillId="0" borderId="0" xfId="2" applyNumberFormat="1" applyFont="1" applyFill="1"/>
    <xf numFmtId="167" fontId="11" fillId="0" borderId="16" xfId="1" applyNumberFormat="1" applyFont="1" applyBorder="1"/>
    <xf numFmtId="167" fontId="10" fillId="6" borderId="0" xfId="1" applyNumberFormat="1" applyFont="1" applyFill="1" applyBorder="1"/>
    <xf numFmtId="166" fontId="10" fillId="6" borderId="17" xfId="2" applyNumberFormat="1" applyFont="1" applyFill="1" applyBorder="1"/>
    <xf numFmtId="166" fontId="3" fillId="0" borderId="0" xfId="0" applyNumberFormat="1" applyFont="1"/>
    <xf numFmtId="167" fontId="3" fillId="0" borderId="4" xfId="1" applyNumberFormat="1" applyFont="1" applyBorder="1"/>
    <xf numFmtId="167" fontId="3" fillId="0" borderId="18" xfId="1" applyNumberFormat="1" applyFont="1" applyBorder="1"/>
    <xf numFmtId="166" fontId="3" fillId="0" borderId="5" xfId="0" applyNumberFormat="1" applyFont="1" applyBorder="1"/>
    <xf numFmtId="0" fontId="12" fillId="0" borderId="0" xfId="0" applyFont="1"/>
    <xf numFmtId="166" fontId="0" fillId="0" borderId="0" xfId="0" applyNumberFormat="1"/>
    <xf numFmtId="0" fontId="13" fillId="0" borderId="0" xfId="0" applyFont="1"/>
    <xf numFmtId="0" fontId="11" fillId="0" borderId="0" xfId="0" applyFont="1"/>
    <xf numFmtId="0" fontId="2" fillId="0" borderId="0" xfId="0" applyFont="1"/>
    <xf numFmtId="4" fontId="8" fillId="4" borderId="5" xfId="3" applyNumberFormat="1" applyFont="1" applyFill="1" applyBorder="1"/>
    <xf numFmtId="4" fontId="8" fillId="4" borderId="6" xfId="3" applyNumberFormat="1" applyFont="1" applyFill="1" applyBorder="1"/>
    <xf numFmtId="4" fontId="8" fillId="4" borderId="9" xfId="3" applyNumberFormat="1" applyFont="1" applyFill="1" applyBorder="1"/>
    <xf numFmtId="4" fontId="8" fillId="4" borderId="10" xfId="3" applyNumberFormat="1" applyFont="1" applyFill="1" applyBorder="1"/>
    <xf numFmtId="4" fontId="8" fillId="7" borderId="5" xfId="3" applyNumberFormat="1" applyFont="1" applyFill="1" applyBorder="1"/>
    <xf numFmtId="0" fontId="6" fillId="3" borderId="19" xfId="3" applyFont="1" applyFill="1" applyBorder="1" applyAlignment="1">
      <alignment horizontal="center"/>
    </xf>
    <xf numFmtId="0" fontId="6" fillId="3" borderId="21" xfId="3" applyFont="1" applyFill="1" applyBorder="1" applyAlignment="1">
      <alignment horizontal="center" vertical="center" textRotation="90" wrapText="1"/>
    </xf>
    <xf numFmtId="0" fontId="6" fillId="3" borderId="22" xfId="3" applyFont="1" applyFill="1" applyBorder="1"/>
    <xf numFmtId="0" fontId="5" fillId="10" borderId="10" xfId="3" applyFont="1" applyFill="1" applyBorder="1" applyAlignment="1">
      <alignment horizontal="centerContinuous" vertical="center" wrapText="1"/>
    </xf>
    <xf numFmtId="9" fontId="6" fillId="10" borderId="10" xfId="2" applyFont="1" applyFill="1" applyBorder="1" applyAlignment="1">
      <alignment horizontal="center" vertical="center" textRotation="90" wrapText="1"/>
    </xf>
    <xf numFmtId="9" fontId="6" fillId="10" borderId="21" xfId="2" applyFont="1" applyFill="1" applyBorder="1" applyAlignment="1">
      <alignment horizontal="center" vertical="center" textRotation="90" wrapText="1"/>
    </xf>
    <xf numFmtId="0" fontId="5" fillId="10" borderId="4" xfId="3" applyFont="1" applyFill="1" applyBorder="1" applyAlignment="1">
      <alignment horizontal="centerContinuous" vertical="center" wrapText="1"/>
    </xf>
    <xf numFmtId="0" fontId="5" fillId="10" borderId="21" xfId="3" applyFont="1" applyFill="1" applyBorder="1" applyAlignment="1">
      <alignment horizontal="centerContinuous" vertical="center" wrapText="1"/>
    </xf>
    <xf numFmtId="4" fontId="8" fillId="11" borderId="5" xfId="3" applyNumberFormat="1" applyFont="1" applyFill="1" applyBorder="1"/>
    <xf numFmtId="4" fontId="8" fillId="11" borderId="6" xfId="3" applyNumberFormat="1" applyFont="1" applyFill="1" applyBorder="1"/>
    <xf numFmtId="0" fontId="7" fillId="11" borderId="7" xfId="3" applyFont="1" applyFill="1" applyBorder="1"/>
    <xf numFmtId="0" fontId="6" fillId="11" borderId="8" xfId="3" applyFont="1" applyFill="1" applyBorder="1"/>
    <xf numFmtId="4" fontId="8" fillId="11" borderId="9" xfId="3" applyNumberFormat="1" applyFont="1" applyFill="1" applyBorder="1"/>
    <xf numFmtId="4" fontId="8" fillId="11" borderId="10" xfId="3" applyNumberFormat="1" applyFont="1" applyFill="1" applyBorder="1"/>
    <xf numFmtId="0" fontId="7" fillId="6" borderId="4" xfId="3" applyFont="1" applyFill="1" applyBorder="1"/>
    <xf numFmtId="0" fontId="6" fillId="6" borderId="22" xfId="3" applyFont="1" applyFill="1" applyBorder="1"/>
    <xf numFmtId="4" fontId="8" fillId="6" borderId="5" xfId="3" applyNumberFormat="1" applyFont="1" applyFill="1" applyBorder="1"/>
    <xf numFmtId="4" fontId="8" fillId="6" borderId="6" xfId="3" applyNumberFormat="1" applyFont="1" applyFill="1" applyBorder="1"/>
    <xf numFmtId="0" fontId="7" fillId="6" borderId="7" xfId="3" applyFont="1" applyFill="1" applyBorder="1"/>
    <xf numFmtId="0" fontId="6" fillId="6" borderId="8" xfId="3" applyFont="1" applyFill="1" applyBorder="1"/>
    <xf numFmtId="4" fontId="8" fillId="6" borderId="9" xfId="3" applyNumberFormat="1" applyFont="1" applyFill="1" applyBorder="1"/>
    <xf numFmtId="4" fontId="8" fillId="6" borderId="10" xfId="3" applyNumberFormat="1" applyFont="1" applyFill="1" applyBorder="1"/>
    <xf numFmtId="0" fontId="7" fillId="8" borderId="7" xfId="3" applyFont="1" applyFill="1" applyBorder="1"/>
    <xf numFmtId="0" fontId="6" fillId="8" borderId="8" xfId="3" applyFont="1" applyFill="1" applyBorder="1"/>
    <xf numFmtId="4" fontId="8" fillId="8" borderId="9" xfId="3" applyNumberFormat="1" applyFont="1" applyFill="1" applyBorder="1"/>
    <xf numFmtId="4" fontId="8" fillId="8" borderId="10" xfId="3" applyNumberFormat="1" applyFont="1" applyFill="1" applyBorder="1"/>
    <xf numFmtId="4" fontId="8" fillId="8" borderId="6" xfId="3" applyNumberFormat="1" applyFont="1" applyFill="1" applyBorder="1"/>
    <xf numFmtId="4" fontId="8" fillId="8" borderId="5" xfId="3" applyNumberFormat="1" applyFont="1" applyFill="1" applyBorder="1"/>
    <xf numFmtId="0" fontId="7" fillId="12" borderId="7" xfId="3" applyFont="1" applyFill="1" applyBorder="1"/>
    <xf numFmtId="0" fontId="6" fillId="12" borderId="8" xfId="3" applyFont="1" applyFill="1" applyBorder="1"/>
    <xf numFmtId="4" fontId="8" fillId="12" borderId="9" xfId="3" applyNumberFormat="1" applyFont="1" applyFill="1" applyBorder="1"/>
    <xf numFmtId="4" fontId="8" fillId="12" borderId="10" xfId="3" applyNumberFormat="1" applyFont="1" applyFill="1" applyBorder="1"/>
    <xf numFmtId="4" fontId="8" fillId="12" borderId="6" xfId="3" applyNumberFormat="1" applyFont="1" applyFill="1" applyBorder="1"/>
    <xf numFmtId="0" fontId="7" fillId="9" borderId="7" xfId="3" applyFont="1" applyFill="1" applyBorder="1"/>
    <xf numFmtId="0" fontId="6" fillId="9" borderId="8" xfId="3" applyFont="1" applyFill="1" applyBorder="1"/>
    <xf numFmtId="4" fontId="8" fillId="9" borderId="9" xfId="3" applyNumberFormat="1" applyFont="1" applyFill="1" applyBorder="1"/>
    <xf numFmtId="4" fontId="8" fillId="9" borderId="10" xfId="3" applyNumberFormat="1" applyFont="1" applyFill="1" applyBorder="1"/>
    <xf numFmtId="4" fontId="8" fillId="9" borderId="6" xfId="3" applyNumberFormat="1" applyFont="1" applyFill="1" applyBorder="1"/>
    <xf numFmtId="0" fontId="6" fillId="12" borderId="11" xfId="3" applyFont="1" applyFill="1" applyBorder="1"/>
    <xf numFmtId="4" fontId="4" fillId="0" borderId="0" xfId="3" applyNumberFormat="1"/>
    <xf numFmtId="9" fontId="8" fillId="4" borderId="10" xfId="2" applyFont="1" applyFill="1" applyBorder="1"/>
    <xf numFmtId="9" fontId="8" fillId="9" borderId="5" xfId="2" applyFont="1" applyFill="1" applyBorder="1"/>
    <xf numFmtId="9" fontId="8" fillId="12" borderId="5" xfId="2" applyFont="1" applyFill="1" applyBorder="1"/>
    <xf numFmtId="9" fontId="8" fillId="8" borderId="5" xfId="2" applyFont="1" applyFill="1" applyBorder="1"/>
    <xf numFmtId="9" fontId="8" fillId="6" borderId="5" xfId="2" applyFont="1" applyFill="1" applyBorder="1"/>
    <xf numFmtId="9" fontId="8" fillId="4" borderId="5" xfId="2" applyFont="1" applyFill="1" applyBorder="1"/>
    <xf numFmtId="9" fontId="8" fillId="11" borderId="5" xfId="2" applyFont="1" applyFill="1" applyBorder="1"/>
    <xf numFmtId="0" fontId="7" fillId="13" borderId="7" xfId="3" applyFont="1" applyFill="1" applyBorder="1"/>
    <xf numFmtId="0" fontId="6" fillId="13" borderId="8" xfId="3" applyFont="1" applyFill="1" applyBorder="1"/>
    <xf numFmtId="0" fontId="6" fillId="13" borderId="11" xfId="3" applyFont="1" applyFill="1" applyBorder="1"/>
    <xf numFmtId="0" fontId="4" fillId="14" borderId="0" xfId="3" applyFill="1"/>
    <xf numFmtId="0" fontId="7" fillId="14" borderId="0" xfId="3" applyFont="1" applyFill="1" applyBorder="1"/>
    <xf numFmtId="0" fontId="6" fillId="14" borderId="0" xfId="3" applyFont="1" applyFill="1" applyBorder="1"/>
    <xf numFmtId="4" fontId="8" fillId="14" borderId="0" xfId="3" applyNumberFormat="1" applyFont="1" applyFill="1" applyBorder="1"/>
    <xf numFmtId="0" fontId="14" fillId="0" borderId="25" xfId="0" applyFont="1" applyFill="1" applyBorder="1" applyAlignment="1">
      <alignment horizontal="centerContinuous" vertical="center" wrapText="1"/>
    </xf>
    <xf numFmtId="0" fontId="14" fillId="0" borderId="26" xfId="0" applyFont="1" applyFill="1" applyBorder="1" applyAlignment="1">
      <alignment horizontal="centerContinuous" vertical="center" wrapText="1"/>
    </xf>
    <xf numFmtId="0" fontId="14" fillId="0" borderId="27" xfId="0" applyFont="1" applyFill="1" applyBorder="1" applyAlignment="1">
      <alignment horizontal="centerContinuous" vertical="center" wrapText="1"/>
    </xf>
    <xf numFmtId="0" fontId="0" fillId="0" borderId="27" xfId="0" applyBorder="1" applyAlignment="1">
      <alignment horizontal="centerContinuous" vertical="center" wrapText="1"/>
    </xf>
    <xf numFmtId="0" fontId="14" fillId="0" borderId="23" xfId="0" applyFont="1" applyFill="1" applyBorder="1" applyAlignment="1">
      <alignment horizontal="centerContinuous" vertical="center" wrapText="1"/>
    </xf>
    <xf numFmtId="0" fontId="14" fillId="0" borderId="28" xfId="0" applyFont="1" applyFill="1" applyBorder="1" applyAlignment="1">
      <alignment horizontal="centerContinuous" vertical="center" wrapText="1"/>
    </xf>
    <xf numFmtId="0" fontId="14" fillId="0" borderId="29" xfId="0" applyFont="1" applyFill="1" applyBorder="1" applyAlignment="1">
      <alignment horizontal="centerContinuous" vertical="center" wrapText="1"/>
    </xf>
    <xf numFmtId="0" fontId="14" fillId="0" borderId="30" xfId="0" applyFont="1" applyFill="1" applyBorder="1" applyAlignment="1">
      <alignment horizontal="centerContinuous" vertical="center" wrapText="1"/>
    </xf>
    <xf numFmtId="0" fontId="14" fillId="0" borderId="31" xfId="0" applyFont="1" applyFill="1" applyBorder="1" applyAlignment="1">
      <alignment horizontal="centerContinuous" vertical="center" wrapText="1"/>
    </xf>
    <xf numFmtId="0" fontId="14" fillId="0" borderId="32" xfId="0" applyFont="1" applyFill="1" applyBorder="1" applyAlignment="1">
      <alignment horizontal="centerContinuous" vertical="center" wrapText="1"/>
    </xf>
    <xf numFmtId="0" fontId="0" fillId="0" borderId="1" xfId="0" applyBorder="1"/>
    <xf numFmtId="0" fontId="0" fillId="0" borderId="2" xfId="0" applyBorder="1"/>
    <xf numFmtId="168" fontId="0" fillId="0" borderId="2" xfId="1" applyNumberFormat="1" applyFont="1" applyFill="1" applyBorder="1"/>
    <xf numFmtId="0" fontId="0" fillId="0" borderId="33" xfId="0" applyBorder="1"/>
    <xf numFmtId="0" fontId="0" fillId="0" borderId="10" xfId="0" applyBorder="1"/>
    <xf numFmtId="168" fontId="0" fillId="0" borderId="10" xfId="1" applyNumberFormat="1" applyFont="1" applyFill="1" applyBorder="1"/>
    <xf numFmtId="0" fontId="0" fillId="0" borderId="35" xfId="0" applyBorder="1"/>
    <xf numFmtId="0" fontId="0" fillId="0" borderId="36" xfId="0" applyBorder="1"/>
    <xf numFmtId="168" fontId="0" fillId="0" borderId="36" xfId="1" applyNumberFormat="1" applyFont="1" applyFill="1" applyBorder="1"/>
    <xf numFmtId="0" fontId="5" fillId="0" borderId="0" xfId="3" applyFont="1" applyFill="1" applyBorder="1" applyAlignment="1">
      <alignment vertical="center" wrapText="1"/>
    </xf>
    <xf numFmtId="0" fontId="6" fillId="3" borderId="1" xfId="3" applyFont="1" applyFill="1" applyBorder="1" applyAlignment="1">
      <alignment horizontal="center"/>
    </xf>
    <xf numFmtId="0" fontId="16" fillId="0" borderId="0" xfId="3" applyFont="1"/>
    <xf numFmtId="0" fontId="17" fillId="0" borderId="0" xfId="3" applyFont="1" applyFill="1" applyBorder="1" applyAlignment="1">
      <alignment vertical="center" wrapText="1"/>
    </xf>
    <xf numFmtId="0" fontId="17" fillId="3" borderId="35" xfId="3" applyFont="1" applyFill="1" applyBorder="1" applyAlignment="1">
      <alignment horizontal="center" vertical="center" textRotation="90" wrapText="1"/>
    </xf>
    <xf numFmtId="0" fontId="17" fillId="3" borderId="36" xfId="3" applyFont="1" applyFill="1" applyBorder="1" applyAlignment="1">
      <alignment horizontal="center" vertical="center" textRotation="90" wrapText="1"/>
    </xf>
    <xf numFmtId="0" fontId="17" fillId="3" borderId="37" xfId="3" applyFont="1" applyFill="1" applyBorder="1" applyAlignment="1">
      <alignment horizontal="center" vertical="center" textRotation="90" wrapText="1"/>
    </xf>
    <xf numFmtId="0" fontId="7" fillId="3" borderId="39" xfId="3" applyFont="1" applyFill="1" applyBorder="1"/>
    <xf numFmtId="0" fontId="18" fillId="3" borderId="8" xfId="3" applyFont="1" applyFill="1" applyBorder="1"/>
    <xf numFmtId="0" fontId="7" fillId="3" borderId="40" xfId="3" applyFont="1" applyFill="1" applyBorder="1"/>
    <xf numFmtId="0" fontId="18" fillId="3" borderId="11" xfId="3" applyFont="1" applyFill="1" applyBorder="1"/>
    <xf numFmtId="0" fontId="7" fillId="3" borderId="41" xfId="3" applyFont="1" applyFill="1" applyBorder="1"/>
    <xf numFmtId="0" fontId="18" fillId="3" borderId="42" xfId="3" applyFont="1" applyFill="1" applyBorder="1"/>
    <xf numFmtId="169" fontId="8" fillId="16" borderId="33" xfId="3" applyNumberFormat="1" applyFont="1" applyFill="1" applyBorder="1"/>
    <xf numFmtId="169" fontId="8" fillId="4" borderId="5" xfId="3" applyNumberFormat="1" applyFont="1" applyFill="1" applyBorder="1"/>
    <xf numFmtId="169" fontId="8" fillId="4" borderId="6" xfId="3" applyNumberFormat="1" applyFont="1" applyFill="1" applyBorder="1"/>
    <xf numFmtId="169" fontId="8" fillId="7" borderId="5" xfId="3" applyNumberFormat="1" applyFont="1" applyFill="1" applyBorder="1"/>
    <xf numFmtId="169" fontId="8" fillId="13" borderId="9" xfId="3" applyNumberFormat="1" applyFont="1" applyFill="1" applyBorder="1"/>
    <xf numFmtId="169" fontId="8" fillId="13" borderId="10" xfId="3" applyNumberFormat="1" applyFont="1" applyFill="1" applyBorder="1"/>
    <xf numFmtId="169" fontId="8" fillId="13" borderId="5" xfId="3" applyNumberFormat="1" applyFont="1" applyFill="1" applyBorder="1"/>
    <xf numFmtId="169" fontId="8" fillId="4" borderId="9" xfId="3" applyNumberFormat="1" applyFont="1" applyFill="1" applyBorder="1"/>
    <xf numFmtId="169" fontId="8" fillId="4" borderId="10" xfId="3" applyNumberFormat="1" applyFont="1" applyFill="1" applyBorder="1"/>
    <xf numFmtId="169" fontId="8" fillId="14" borderId="0" xfId="3" applyNumberFormat="1" applyFont="1" applyFill="1" applyBorder="1"/>
    <xf numFmtId="168" fontId="0" fillId="0" borderId="2" xfId="0" applyNumberFormat="1" applyFill="1" applyBorder="1"/>
    <xf numFmtId="168" fontId="0" fillId="0" borderId="10" xfId="0" applyNumberFormat="1" applyFill="1" applyBorder="1"/>
    <xf numFmtId="168" fontId="0" fillId="0" borderId="36" xfId="0" applyNumberFormat="1" applyFill="1" applyBorder="1"/>
    <xf numFmtId="0" fontId="14" fillId="0" borderId="2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168" fontId="0" fillId="0" borderId="34" xfId="0" applyNumberFormat="1" applyFill="1" applyBorder="1"/>
    <xf numFmtId="168" fontId="0" fillId="0" borderId="37" xfId="0" applyNumberFormat="1" applyFill="1" applyBorder="1"/>
    <xf numFmtId="168" fontId="0" fillId="0" borderId="3" xfId="0" applyNumberFormat="1" applyFill="1" applyBorder="1"/>
    <xf numFmtId="0" fontId="14" fillId="0" borderId="44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5" fillId="16" borderId="0" xfId="3" applyFont="1" applyFill="1" applyBorder="1" applyAlignment="1">
      <alignment horizontal="center" vertical="center" textRotation="90"/>
    </xf>
    <xf numFmtId="0" fontId="15" fillId="15" borderId="0" xfId="3" applyFont="1" applyFill="1" applyAlignment="1">
      <alignment horizontal="center" wrapText="1"/>
    </xf>
    <xf numFmtId="0" fontId="5" fillId="16" borderId="38" xfId="3" applyFont="1" applyFill="1" applyBorder="1" applyAlignment="1">
      <alignment horizontal="center" vertical="center"/>
    </xf>
    <xf numFmtId="0" fontId="5" fillId="3" borderId="25" xfId="3" applyFont="1" applyFill="1" applyBorder="1" applyAlignment="1">
      <alignment horizontal="center" vertical="center"/>
    </xf>
    <xf numFmtId="0" fontId="5" fillId="3" borderId="26" xfId="3" applyFont="1" applyFill="1" applyBorder="1" applyAlignment="1">
      <alignment horizontal="center" vertical="center"/>
    </xf>
    <xf numFmtId="0" fontId="5" fillId="3" borderId="27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0" fontId="5" fillId="2" borderId="21" xfId="3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3"/>
    <cellStyle name="Porcentagem" xfId="2" builtinId="5"/>
    <cellStyle name="Separador de milhares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'2008-2011'!$A$38</c:f>
              <c:strCache>
                <c:ptCount val="1"/>
                <c:pt idx="0">
                  <c:v>SE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'2008-2011'!$C$38:$AR$38</c:f>
              <c:numCache>
                <c:formatCode>_(* #,##0_);_(* \(#,##0\);_(* "-"??_);_(@_)</c:formatCode>
                <c:ptCount val="42"/>
                <c:pt idx="0">
                  <c:v>1425867.7820000001</c:v>
                </c:pt>
                <c:pt idx="1">
                  <c:v>1407215.0160000003</c:v>
                </c:pt>
                <c:pt idx="2">
                  <c:v>1540645.574</c:v>
                </c:pt>
                <c:pt idx="3">
                  <c:v>1641719.0869999998</c:v>
                </c:pt>
                <c:pt idx="4">
                  <c:v>1709388.8579999995</c:v>
                </c:pt>
                <c:pt idx="5">
                  <c:v>1759685.4969999995</c:v>
                </c:pt>
                <c:pt idx="6">
                  <c:v>1752356.8149999999</c:v>
                </c:pt>
                <c:pt idx="7">
                  <c:v>1780225.0060000001</c:v>
                </c:pt>
                <c:pt idx="8">
                  <c:v>1834248.801</c:v>
                </c:pt>
                <c:pt idx="9">
                  <c:v>1863656.2150000003</c:v>
                </c:pt>
                <c:pt idx="10">
                  <c:v>1591970.2339999997</c:v>
                </c:pt>
                <c:pt idx="11">
                  <c:v>1506390.1540000001</c:v>
                </c:pt>
                <c:pt idx="12">
                  <c:v>1330316.3219999999</c:v>
                </c:pt>
                <c:pt idx="13">
                  <c:v>1321581.5929999999</c:v>
                </c:pt>
                <c:pt idx="14">
                  <c:v>1562587.9950000006</c:v>
                </c:pt>
                <c:pt idx="15">
                  <c:v>1568166.7250000001</c:v>
                </c:pt>
                <c:pt idx="16">
                  <c:v>1628048.2590000001</c:v>
                </c:pt>
                <c:pt idx="17">
                  <c:v>1678443.9329999988</c:v>
                </c:pt>
                <c:pt idx="18">
                  <c:v>1737845.0159999998</c:v>
                </c:pt>
                <c:pt idx="19">
                  <c:v>1712701.7669999995</c:v>
                </c:pt>
                <c:pt idx="20">
                  <c:v>1744228.2739999997</c:v>
                </c:pt>
                <c:pt idx="21">
                  <c:v>1870991.6029999997</c:v>
                </c:pt>
                <c:pt idx="22">
                  <c:v>1719287.1929999993</c:v>
                </c:pt>
                <c:pt idx="23">
                  <c:v>1656097.3759999997</c:v>
                </c:pt>
                <c:pt idx="24">
                  <c:v>1438506.0330000001</c:v>
                </c:pt>
                <c:pt idx="25">
                  <c:v>1516480.922</c:v>
                </c:pt>
                <c:pt idx="26">
                  <c:v>1822180.9559999995</c:v>
                </c:pt>
                <c:pt idx="27">
                  <c:v>1755097.1469999999</c:v>
                </c:pt>
                <c:pt idx="28">
                  <c:v>1867551.4989999994</c:v>
                </c:pt>
                <c:pt idx="29">
                  <c:v>1869564.1739999999</c:v>
                </c:pt>
                <c:pt idx="30">
                  <c:v>1929830.2009999999</c:v>
                </c:pt>
                <c:pt idx="31">
                  <c:v>1960628.7750000008</c:v>
                </c:pt>
                <c:pt idx="32">
                  <c:v>1909934.0189999999</c:v>
                </c:pt>
                <c:pt idx="33">
                  <c:v>1907178.9539999997</c:v>
                </c:pt>
                <c:pt idx="34">
                  <c:v>1839758.1129999999</c:v>
                </c:pt>
                <c:pt idx="35">
                  <c:v>1749972.2889999999</c:v>
                </c:pt>
                <c:pt idx="36">
                  <c:v>1499545.1260000002</c:v>
                </c:pt>
                <c:pt idx="37">
                  <c:v>1645045.2939999998</c:v>
                </c:pt>
                <c:pt idx="38">
                  <c:v>1750433.2170000002</c:v>
                </c:pt>
                <c:pt idx="39">
                  <c:v>1777600.0479999993</c:v>
                </c:pt>
                <c:pt idx="40">
                  <c:v>2001627.1840000006</c:v>
                </c:pt>
                <c:pt idx="41">
                  <c:v>1924062.8460000004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'2008-2011'!$A$37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'2008-2011'!$C$37:$AR$37</c:f>
              <c:numCache>
                <c:formatCode>_(* #,##0_);_(* \(#,##0\);_(* "-"??_);_(@_)</c:formatCode>
                <c:ptCount val="42"/>
                <c:pt idx="0">
                  <c:v>633224.08899999992</c:v>
                </c:pt>
                <c:pt idx="1">
                  <c:v>665191.41200000001</c:v>
                </c:pt>
                <c:pt idx="2">
                  <c:v>776986.12500000023</c:v>
                </c:pt>
                <c:pt idx="3">
                  <c:v>792684.03199999966</c:v>
                </c:pt>
                <c:pt idx="4">
                  <c:v>738668.85899999994</c:v>
                </c:pt>
                <c:pt idx="5">
                  <c:v>738432.47100000002</c:v>
                </c:pt>
                <c:pt idx="6">
                  <c:v>722508.88199999998</c:v>
                </c:pt>
                <c:pt idx="7">
                  <c:v>708030.00600000017</c:v>
                </c:pt>
                <c:pt idx="8">
                  <c:v>777372.96800000023</c:v>
                </c:pt>
                <c:pt idx="9">
                  <c:v>769415.27099999972</c:v>
                </c:pt>
                <c:pt idx="10">
                  <c:v>700637.81299999985</c:v>
                </c:pt>
                <c:pt idx="11">
                  <c:v>654146.50699999998</c:v>
                </c:pt>
                <c:pt idx="12">
                  <c:v>621874.94200000004</c:v>
                </c:pt>
                <c:pt idx="13">
                  <c:v>625453.64100000006</c:v>
                </c:pt>
                <c:pt idx="14">
                  <c:v>783016.65099999995</c:v>
                </c:pt>
                <c:pt idx="15">
                  <c:v>785007.1100000001</c:v>
                </c:pt>
                <c:pt idx="16">
                  <c:v>705618.35699999996</c:v>
                </c:pt>
                <c:pt idx="17">
                  <c:v>705051.34800000011</c:v>
                </c:pt>
                <c:pt idx="18">
                  <c:v>708294.39300000016</c:v>
                </c:pt>
                <c:pt idx="19">
                  <c:v>709711.01199999987</c:v>
                </c:pt>
                <c:pt idx="20">
                  <c:v>717319.12100000028</c:v>
                </c:pt>
                <c:pt idx="21">
                  <c:v>808728.91200000001</c:v>
                </c:pt>
                <c:pt idx="22">
                  <c:v>719216.45899999992</c:v>
                </c:pt>
                <c:pt idx="23">
                  <c:v>736469.00299999979</c:v>
                </c:pt>
                <c:pt idx="24">
                  <c:v>640125.19899999979</c:v>
                </c:pt>
                <c:pt idx="25">
                  <c:v>711325.31700000004</c:v>
                </c:pt>
                <c:pt idx="26">
                  <c:v>903280.30100000009</c:v>
                </c:pt>
                <c:pt idx="27">
                  <c:v>806739.05200000014</c:v>
                </c:pt>
                <c:pt idx="28">
                  <c:v>762081.13100000005</c:v>
                </c:pt>
                <c:pt idx="29">
                  <c:v>765862.60000000009</c:v>
                </c:pt>
                <c:pt idx="30">
                  <c:v>789643.37199999997</c:v>
                </c:pt>
                <c:pt idx="31">
                  <c:v>837080.37800000003</c:v>
                </c:pt>
                <c:pt idx="32">
                  <c:v>811012.96200000006</c:v>
                </c:pt>
                <c:pt idx="33">
                  <c:v>853597.08299999998</c:v>
                </c:pt>
                <c:pt idx="34">
                  <c:v>819886.97800000012</c:v>
                </c:pt>
                <c:pt idx="35">
                  <c:v>766060.39799999993</c:v>
                </c:pt>
                <c:pt idx="36">
                  <c:v>675058.42200000002</c:v>
                </c:pt>
                <c:pt idx="37">
                  <c:v>748070.929</c:v>
                </c:pt>
                <c:pt idx="38">
                  <c:v>954012.59699999983</c:v>
                </c:pt>
                <c:pt idx="39">
                  <c:v>831295.81400000025</c:v>
                </c:pt>
                <c:pt idx="40">
                  <c:v>848738.77600000007</c:v>
                </c:pt>
                <c:pt idx="41">
                  <c:v>773638.19800000009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'2008-2011'!$A$35</c:f>
              <c:strCache>
                <c:ptCount val="1"/>
                <c:pt idx="0">
                  <c:v>NE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'2008-2011'!$C$35:$AR$35</c:f>
              <c:numCache>
                <c:formatCode>_(* #,##0_);_(* \(#,##0\);_(* "-"??_);_(@_)</c:formatCode>
                <c:ptCount val="42"/>
                <c:pt idx="0">
                  <c:v>658687.01699999999</c:v>
                </c:pt>
                <c:pt idx="1">
                  <c:v>604697.83900000015</c:v>
                </c:pt>
                <c:pt idx="2">
                  <c:v>594338.174</c:v>
                </c:pt>
                <c:pt idx="3">
                  <c:v>548198.29200000013</c:v>
                </c:pt>
                <c:pt idx="4">
                  <c:v>563616.81599999999</c:v>
                </c:pt>
                <c:pt idx="5">
                  <c:v>561121.89500000002</c:v>
                </c:pt>
                <c:pt idx="6">
                  <c:v>575620.09840000002</c:v>
                </c:pt>
                <c:pt idx="7">
                  <c:v>574895.402</c:v>
                </c:pt>
                <c:pt idx="8">
                  <c:v>607685.75900000008</c:v>
                </c:pt>
                <c:pt idx="9">
                  <c:v>629702.67000000004</c:v>
                </c:pt>
                <c:pt idx="10">
                  <c:v>567494.55300000007</c:v>
                </c:pt>
                <c:pt idx="11">
                  <c:v>594116.71200000006</c:v>
                </c:pt>
                <c:pt idx="12">
                  <c:v>543078.7620000001</c:v>
                </c:pt>
                <c:pt idx="13">
                  <c:v>488962.37500000006</c:v>
                </c:pt>
                <c:pt idx="14">
                  <c:v>536797.75900000008</c:v>
                </c:pt>
                <c:pt idx="15">
                  <c:v>520386.65600000008</c:v>
                </c:pt>
                <c:pt idx="16">
                  <c:v>508896.10400000005</c:v>
                </c:pt>
                <c:pt idx="17">
                  <c:v>559710.58400000003</c:v>
                </c:pt>
                <c:pt idx="18">
                  <c:v>607583.3949999999</c:v>
                </c:pt>
                <c:pt idx="19">
                  <c:v>592997.86800000002</c:v>
                </c:pt>
                <c:pt idx="20">
                  <c:v>620783.93799999997</c:v>
                </c:pt>
                <c:pt idx="21">
                  <c:v>667524.86499999999</c:v>
                </c:pt>
                <c:pt idx="22">
                  <c:v>623175.38899999997</c:v>
                </c:pt>
                <c:pt idx="23">
                  <c:v>656381.20900000003</c:v>
                </c:pt>
                <c:pt idx="24">
                  <c:v>576969.75899999996</c:v>
                </c:pt>
                <c:pt idx="25">
                  <c:v>543904.37400000007</c:v>
                </c:pt>
                <c:pt idx="26">
                  <c:v>654980.43400000001</c:v>
                </c:pt>
                <c:pt idx="27">
                  <c:v>606976.27100000007</c:v>
                </c:pt>
                <c:pt idx="28">
                  <c:v>621581.83600000013</c:v>
                </c:pt>
                <c:pt idx="29">
                  <c:v>610543.19700000004</c:v>
                </c:pt>
                <c:pt idx="30">
                  <c:v>659279.39199999999</c:v>
                </c:pt>
                <c:pt idx="31">
                  <c:v>668860.147</c:v>
                </c:pt>
                <c:pt idx="32">
                  <c:v>675276.95</c:v>
                </c:pt>
                <c:pt idx="33">
                  <c:v>686857.47399999993</c:v>
                </c:pt>
                <c:pt idx="34">
                  <c:v>695389.3</c:v>
                </c:pt>
                <c:pt idx="35">
                  <c:v>718811.57299999997</c:v>
                </c:pt>
                <c:pt idx="36">
                  <c:v>628321.91499999992</c:v>
                </c:pt>
                <c:pt idx="37">
                  <c:v>604913.81799999997</c:v>
                </c:pt>
                <c:pt idx="38">
                  <c:v>643048.52799999993</c:v>
                </c:pt>
                <c:pt idx="39">
                  <c:v>635128.66700000013</c:v>
                </c:pt>
                <c:pt idx="40">
                  <c:v>664147.26300000004</c:v>
                </c:pt>
                <c:pt idx="41">
                  <c:v>646970.83400000003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'2008-2011'!$A$36</c:f>
              <c:strCache>
                <c:ptCount val="1"/>
                <c:pt idx="0">
                  <c:v>CO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'2008-2011'!$C$36:$AR$36</c:f>
              <c:numCache>
                <c:formatCode>_(* #,##0_);_(* \(#,##0\);_(* "-"??_);_(@_)</c:formatCode>
                <c:ptCount val="42"/>
                <c:pt idx="0">
                  <c:v>341048.49400000001</c:v>
                </c:pt>
                <c:pt idx="1">
                  <c:v>429445.70400000003</c:v>
                </c:pt>
                <c:pt idx="2">
                  <c:v>484033.04200000002</c:v>
                </c:pt>
                <c:pt idx="3">
                  <c:v>425461.90700000012</c:v>
                </c:pt>
                <c:pt idx="4">
                  <c:v>411477.85</c:v>
                </c:pt>
                <c:pt idx="5">
                  <c:v>445846.66100000002</c:v>
                </c:pt>
                <c:pt idx="6">
                  <c:v>470083.25600000005</c:v>
                </c:pt>
                <c:pt idx="7">
                  <c:v>463035.83200000005</c:v>
                </c:pt>
                <c:pt idx="8">
                  <c:v>469073.41399999999</c:v>
                </c:pt>
                <c:pt idx="9">
                  <c:v>489393.97200000001</c:v>
                </c:pt>
                <c:pt idx="10">
                  <c:v>403490.29300000006</c:v>
                </c:pt>
                <c:pt idx="11">
                  <c:v>355569.58500000002</c:v>
                </c:pt>
                <c:pt idx="12">
                  <c:v>355067.3170000001</c:v>
                </c:pt>
                <c:pt idx="13">
                  <c:v>395477.82700000005</c:v>
                </c:pt>
                <c:pt idx="14">
                  <c:v>460919.71799999999</c:v>
                </c:pt>
                <c:pt idx="15">
                  <c:v>398979.68800000008</c:v>
                </c:pt>
                <c:pt idx="16">
                  <c:v>389711.48699999996</c:v>
                </c:pt>
                <c:pt idx="17">
                  <c:v>431584.40700000001</c:v>
                </c:pt>
                <c:pt idx="18">
                  <c:v>476255.33300000004</c:v>
                </c:pt>
                <c:pt idx="19">
                  <c:v>454083.78199999995</c:v>
                </c:pt>
                <c:pt idx="20">
                  <c:v>469851.81900000002</c:v>
                </c:pt>
                <c:pt idx="21">
                  <c:v>503468.07400000014</c:v>
                </c:pt>
                <c:pt idx="22">
                  <c:v>418116.35399999993</c:v>
                </c:pt>
                <c:pt idx="23">
                  <c:v>379902.28299999994</c:v>
                </c:pt>
                <c:pt idx="24">
                  <c:v>375874.38100000005</c:v>
                </c:pt>
                <c:pt idx="25">
                  <c:v>453094.88599999994</c:v>
                </c:pt>
                <c:pt idx="26">
                  <c:v>501628.06800000009</c:v>
                </c:pt>
                <c:pt idx="27">
                  <c:v>430119.18400000012</c:v>
                </c:pt>
                <c:pt idx="28">
                  <c:v>438399.39</c:v>
                </c:pt>
                <c:pt idx="29">
                  <c:v>479105.85800000012</c:v>
                </c:pt>
                <c:pt idx="30">
                  <c:v>512652.04800000013</c:v>
                </c:pt>
                <c:pt idx="31">
                  <c:v>507119.93099999992</c:v>
                </c:pt>
                <c:pt idx="32">
                  <c:v>492112.48600000009</c:v>
                </c:pt>
                <c:pt idx="33">
                  <c:v>523030.73900000012</c:v>
                </c:pt>
                <c:pt idx="34">
                  <c:v>482831.01799999992</c:v>
                </c:pt>
                <c:pt idx="35">
                  <c:v>427335.03900000005</c:v>
                </c:pt>
                <c:pt idx="36">
                  <c:v>362578.41100000008</c:v>
                </c:pt>
                <c:pt idx="37">
                  <c:v>465149.42700000003</c:v>
                </c:pt>
                <c:pt idx="38">
                  <c:v>514546.09500000009</c:v>
                </c:pt>
                <c:pt idx="39">
                  <c:v>450728.35600000015</c:v>
                </c:pt>
                <c:pt idx="40">
                  <c:v>488800.36100000009</c:v>
                </c:pt>
                <c:pt idx="41">
                  <c:v>501754.73800000013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'2008-2011'!$A$34</c:f>
              <c:strCache>
                <c:ptCount val="1"/>
                <c:pt idx="0">
                  <c:v>N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'2008-2011'!$C$34:$AR$34</c:f>
              <c:numCache>
                <c:formatCode>_(* #,##0_);_(* \(#,##0\);_(* "-"??_);_(@_)</c:formatCode>
                <c:ptCount val="42"/>
                <c:pt idx="0">
                  <c:v>294968.18599999999</c:v>
                </c:pt>
                <c:pt idx="1">
                  <c:v>284173.88800000004</c:v>
                </c:pt>
                <c:pt idx="2">
                  <c:v>294973.73100000003</c:v>
                </c:pt>
                <c:pt idx="3">
                  <c:v>302292.80000000005</c:v>
                </c:pt>
                <c:pt idx="4">
                  <c:v>312187.71999999997</c:v>
                </c:pt>
                <c:pt idx="5">
                  <c:v>328684.93999999994</c:v>
                </c:pt>
                <c:pt idx="6">
                  <c:v>349388.61599999998</c:v>
                </c:pt>
                <c:pt idx="7">
                  <c:v>356265.50199999998</c:v>
                </c:pt>
                <c:pt idx="8">
                  <c:v>361581.75600000005</c:v>
                </c:pt>
                <c:pt idx="9">
                  <c:v>380533.60700000002</c:v>
                </c:pt>
                <c:pt idx="10">
                  <c:v>337821.02600000001</c:v>
                </c:pt>
                <c:pt idx="11">
                  <c:v>342203.81599999999</c:v>
                </c:pt>
                <c:pt idx="12">
                  <c:v>307469.65500000003</c:v>
                </c:pt>
                <c:pt idx="13">
                  <c:v>268970.24300000002</c:v>
                </c:pt>
                <c:pt idx="14">
                  <c:v>294633.76500000001</c:v>
                </c:pt>
                <c:pt idx="15">
                  <c:v>295220.337</c:v>
                </c:pt>
                <c:pt idx="16">
                  <c:v>298264.31600000005</c:v>
                </c:pt>
                <c:pt idx="17">
                  <c:v>325195.82899999997</c:v>
                </c:pt>
                <c:pt idx="18">
                  <c:v>367499.16200000007</c:v>
                </c:pt>
                <c:pt idx="19">
                  <c:v>363252.52199999994</c:v>
                </c:pt>
                <c:pt idx="20">
                  <c:v>380381.50500000006</c:v>
                </c:pt>
                <c:pt idx="21">
                  <c:v>414685.728</c:v>
                </c:pt>
                <c:pt idx="22">
                  <c:v>381656.92500000005</c:v>
                </c:pt>
                <c:pt idx="23">
                  <c:v>376971.228</c:v>
                </c:pt>
                <c:pt idx="24">
                  <c:v>317779.92599999998</c:v>
                </c:pt>
                <c:pt idx="25">
                  <c:v>319051.60800000001</c:v>
                </c:pt>
                <c:pt idx="26">
                  <c:v>393443.36200000002</c:v>
                </c:pt>
                <c:pt idx="27">
                  <c:v>367650.94699999999</c:v>
                </c:pt>
                <c:pt idx="28">
                  <c:v>397944.55099999998</c:v>
                </c:pt>
                <c:pt idx="29">
                  <c:v>402667.26199999999</c:v>
                </c:pt>
                <c:pt idx="30">
                  <c:v>437884.36599999992</c:v>
                </c:pt>
                <c:pt idx="31">
                  <c:v>453507.89700000006</c:v>
                </c:pt>
                <c:pt idx="32">
                  <c:v>439881.89100000006</c:v>
                </c:pt>
                <c:pt idx="33">
                  <c:v>442686.90700000001</c:v>
                </c:pt>
                <c:pt idx="34">
                  <c:v>459043.44199999998</c:v>
                </c:pt>
                <c:pt idx="35">
                  <c:v>429438.86399999994</c:v>
                </c:pt>
                <c:pt idx="36">
                  <c:v>378021.88199999998</c:v>
                </c:pt>
                <c:pt idx="37">
                  <c:v>363637.71399999998</c:v>
                </c:pt>
                <c:pt idx="38">
                  <c:v>404434.55999999994</c:v>
                </c:pt>
                <c:pt idx="39">
                  <c:v>380654.37999999995</c:v>
                </c:pt>
                <c:pt idx="40">
                  <c:v>414136.69699999999</c:v>
                </c:pt>
                <c:pt idx="41">
                  <c:v>433582.73600000003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7392"/>
        <c:axId val="98637440"/>
      </c:lineChart>
      <c:dateAx>
        <c:axId val="97467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8637440"/>
        <c:crosses val="autoZero"/>
        <c:auto val="1"/>
        <c:lblOffset val="100"/>
        <c:baseTimeUnit val="months"/>
      </c:dateAx>
      <c:valAx>
        <c:axId val="986374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7467392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pt-BR"/>
                    <a:t>mil</a:t>
                  </a:r>
                  <a:r>
                    <a:rPr lang="pt-BR" baseline="0"/>
                    <a:t> m³</a:t>
                  </a:r>
                  <a:endParaRPr lang="pt-BR"/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percentStacked"/>
        <c:varyColors val="0"/>
        <c:ser>
          <c:idx val="4"/>
          <c:order val="0"/>
          <c:tx>
            <c:strRef>
              <c:f>'2008-2011'!$A$38</c:f>
              <c:strCache>
                <c:ptCount val="1"/>
                <c:pt idx="0">
                  <c:v>SE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'2008-2011'!$C$38:$AR$38</c:f>
              <c:numCache>
                <c:formatCode>_(* #,##0_);_(* \(#,##0\);_(* "-"??_);_(@_)</c:formatCode>
                <c:ptCount val="42"/>
                <c:pt idx="0">
                  <c:v>1425867.7820000001</c:v>
                </c:pt>
                <c:pt idx="1">
                  <c:v>1407215.0160000003</c:v>
                </c:pt>
                <c:pt idx="2">
                  <c:v>1540645.574</c:v>
                </c:pt>
                <c:pt idx="3">
                  <c:v>1641719.0869999998</c:v>
                </c:pt>
                <c:pt idx="4">
                  <c:v>1709388.8579999995</c:v>
                </c:pt>
                <c:pt idx="5">
                  <c:v>1759685.4969999995</c:v>
                </c:pt>
                <c:pt idx="6">
                  <c:v>1752356.8149999999</c:v>
                </c:pt>
                <c:pt idx="7">
                  <c:v>1780225.0060000001</c:v>
                </c:pt>
                <c:pt idx="8">
                  <c:v>1834248.801</c:v>
                </c:pt>
                <c:pt idx="9">
                  <c:v>1863656.2150000003</c:v>
                </c:pt>
                <c:pt idx="10">
                  <c:v>1591970.2339999997</c:v>
                </c:pt>
                <c:pt idx="11">
                  <c:v>1506390.1540000001</c:v>
                </c:pt>
                <c:pt idx="12">
                  <c:v>1330316.3219999999</c:v>
                </c:pt>
                <c:pt idx="13">
                  <c:v>1321581.5929999999</c:v>
                </c:pt>
                <c:pt idx="14">
                  <c:v>1562587.9950000006</c:v>
                </c:pt>
                <c:pt idx="15">
                  <c:v>1568166.7250000001</c:v>
                </c:pt>
                <c:pt idx="16">
                  <c:v>1628048.2590000001</c:v>
                </c:pt>
                <c:pt idx="17">
                  <c:v>1678443.9329999988</c:v>
                </c:pt>
                <c:pt idx="18">
                  <c:v>1737845.0159999998</c:v>
                </c:pt>
                <c:pt idx="19">
                  <c:v>1712701.7669999995</c:v>
                </c:pt>
                <c:pt idx="20">
                  <c:v>1744228.2739999997</c:v>
                </c:pt>
                <c:pt idx="21">
                  <c:v>1870991.6029999997</c:v>
                </c:pt>
                <c:pt idx="22">
                  <c:v>1719287.1929999993</c:v>
                </c:pt>
                <c:pt idx="23">
                  <c:v>1656097.3759999997</c:v>
                </c:pt>
                <c:pt idx="24">
                  <c:v>1438506.0330000001</c:v>
                </c:pt>
                <c:pt idx="25">
                  <c:v>1516480.922</c:v>
                </c:pt>
                <c:pt idx="26">
                  <c:v>1822180.9559999995</c:v>
                </c:pt>
                <c:pt idx="27">
                  <c:v>1755097.1469999999</c:v>
                </c:pt>
                <c:pt idx="28">
                  <c:v>1867551.4989999994</c:v>
                </c:pt>
                <c:pt idx="29">
                  <c:v>1869564.1739999999</c:v>
                </c:pt>
                <c:pt idx="30">
                  <c:v>1929830.2009999999</c:v>
                </c:pt>
                <c:pt idx="31">
                  <c:v>1960628.7750000008</c:v>
                </c:pt>
                <c:pt idx="32">
                  <c:v>1909934.0189999999</c:v>
                </c:pt>
                <c:pt idx="33">
                  <c:v>1907178.9539999997</c:v>
                </c:pt>
                <c:pt idx="34">
                  <c:v>1839758.1129999999</c:v>
                </c:pt>
                <c:pt idx="35">
                  <c:v>1749972.2889999999</c:v>
                </c:pt>
                <c:pt idx="36">
                  <c:v>1499545.1260000002</c:v>
                </c:pt>
                <c:pt idx="37">
                  <c:v>1645045.2939999998</c:v>
                </c:pt>
                <c:pt idx="38">
                  <c:v>1750433.2170000002</c:v>
                </c:pt>
                <c:pt idx="39">
                  <c:v>1777600.0479999993</c:v>
                </c:pt>
                <c:pt idx="40">
                  <c:v>2001627.1840000006</c:v>
                </c:pt>
                <c:pt idx="41">
                  <c:v>1924062.8460000004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'2008-2011'!$A$37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'2008-2011'!$C$37:$AR$37</c:f>
              <c:numCache>
                <c:formatCode>_(* #,##0_);_(* \(#,##0\);_(* "-"??_);_(@_)</c:formatCode>
                <c:ptCount val="42"/>
                <c:pt idx="0">
                  <c:v>633224.08899999992</c:v>
                </c:pt>
                <c:pt idx="1">
                  <c:v>665191.41200000001</c:v>
                </c:pt>
                <c:pt idx="2">
                  <c:v>776986.12500000023</c:v>
                </c:pt>
                <c:pt idx="3">
                  <c:v>792684.03199999966</c:v>
                </c:pt>
                <c:pt idx="4">
                  <c:v>738668.85899999994</c:v>
                </c:pt>
                <c:pt idx="5">
                  <c:v>738432.47100000002</c:v>
                </c:pt>
                <c:pt idx="6">
                  <c:v>722508.88199999998</c:v>
                </c:pt>
                <c:pt idx="7">
                  <c:v>708030.00600000017</c:v>
                </c:pt>
                <c:pt idx="8">
                  <c:v>777372.96800000023</c:v>
                </c:pt>
                <c:pt idx="9">
                  <c:v>769415.27099999972</c:v>
                </c:pt>
                <c:pt idx="10">
                  <c:v>700637.81299999985</c:v>
                </c:pt>
                <c:pt idx="11">
                  <c:v>654146.50699999998</c:v>
                </c:pt>
                <c:pt idx="12">
                  <c:v>621874.94200000004</c:v>
                </c:pt>
                <c:pt idx="13">
                  <c:v>625453.64100000006</c:v>
                </c:pt>
                <c:pt idx="14">
                  <c:v>783016.65099999995</c:v>
                </c:pt>
                <c:pt idx="15">
                  <c:v>785007.1100000001</c:v>
                </c:pt>
                <c:pt idx="16">
                  <c:v>705618.35699999996</c:v>
                </c:pt>
                <c:pt idx="17">
                  <c:v>705051.34800000011</c:v>
                </c:pt>
                <c:pt idx="18">
                  <c:v>708294.39300000016</c:v>
                </c:pt>
                <c:pt idx="19">
                  <c:v>709711.01199999987</c:v>
                </c:pt>
                <c:pt idx="20">
                  <c:v>717319.12100000028</c:v>
                </c:pt>
                <c:pt idx="21">
                  <c:v>808728.91200000001</c:v>
                </c:pt>
                <c:pt idx="22">
                  <c:v>719216.45899999992</c:v>
                </c:pt>
                <c:pt idx="23">
                  <c:v>736469.00299999979</c:v>
                </c:pt>
                <c:pt idx="24">
                  <c:v>640125.19899999979</c:v>
                </c:pt>
                <c:pt idx="25">
                  <c:v>711325.31700000004</c:v>
                </c:pt>
                <c:pt idx="26">
                  <c:v>903280.30100000009</c:v>
                </c:pt>
                <c:pt idx="27">
                  <c:v>806739.05200000014</c:v>
                </c:pt>
                <c:pt idx="28">
                  <c:v>762081.13100000005</c:v>
                </c:pt>
                <c:pt idx="29">
                  <c:v>765862.60000000009</c:v>
                </c:pt>
                <c:pt idx="30">
                  <c:v>789643.37199999997</c:v>
                </c:pt>
                <c:pt idx="31">
                  <c:v>837080.37800000003</c:v>
                </c:pt>
                <c:pt idx="32">
                  <c:v>811012.96200000006</c:v>
                </c:pt>
                <c:pt idx="33">
                  <c:v>853597.08299999998</c:v>
                </c:pt>
                <c:pt idx="34">
                  <c:v>819886.97800000012</c:v>
                </c:pt>
                <c:pt idx="35">
                  <c:v>766060.39799999993</c:v>
                </c:pt>
                <c:pt idx="36">
                  <c:v>675058.42200000002</c:v>
                </c:pt>
                <c:pt idx="37">
                  <c:v>748070.929</c:v>
                </c:pt>
                <c:pt idx="38">
                  <c:v>954012.59699999983</c:v>
                </c:pt>
                <c:pt idx="39">
                  <c:v>831295.81400000025</c:v>
                </c:pt>
                <c:pt idx="40">
                  <c:v>848738.77600000007</c:v>
                </c:pt>
                <c:pt idx="41">
                  <c:v>773638.19800000009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'2008-2011'!$A$35</c:f>
              <c:strCache>
                <c:ptCount val="1"/>
                <c:pt idx="0">
                  <c:v>NE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'2008-2011'!$C$35:$AR$35</c:f>
              <c:numCache>
                <c:formatCode>_(* #,##0_);_(* \(#,##0\);_(* "-"??_);_(@_)</c:formatCode>
                <c:ptCount val="42"/>
                <c:pt idx="0">
                  <c:v>658687.01699999999</c:v>
                </c:pt>
                <c:pt idx="1">
                  <c:v>604697.83900000015</c:v>
                </c:pt>
                <c:pt idx="2">
                  <c:v>594338.174</c:v>
                </c:pt>
                <c:pt idx="3">
                  <c:v>548198.29200000013</c:v>
                </c:pt>
                <c:pt idx="4">
                  <c:v>563616.81599999999</c:v>
                </c:pt>
                <c:pt idx="5">
                  <c:v>561121.89500000002</c:v>
                </c:pt>
                <c:pt idx="6">
                  <c:v>575620.09840000002</c:v>
                </c:pt>
                <c:pt idx="7">
                  <c:v>574895.402</c:v>
                </c:pt>
                <c:pt idx="8">
                  <c:v>607685.75900000008</c:v>
                </c:pt>
                <c:pt idx="9">
                  <c:v>629702.67000000004</c:v>
                </c:pt>
                <c:pt idx="10">
                  <c:v>567494.55300000007</c:v>
                </c:pt>
                <c:pt idx="11">
                  <c:v>594116.71200000006</c:v>
                </c:pt>
                <c:pt idx="12">
                  <c:v>543078.7620000001</c:v>
                </c:pt>
                <c:pt idx="13">
                  <c:v>488962.37500000006</c:v>
                </c:pt>
                <c:pt idx="14">
                  <c:v>536797.75900000008</c:v>
                </c:pt>
                <c:pt idx="15">
                  <c:v>520386.65600000008</c:v>
                </c:pt>
                <c:pt idx="16">
                  <c:v>508896.10400000005</c:v>
                </c:pt>
                <c:pt idx="17">
                  <c:v>559710.58400000003</c:v>
                </c:pt>
                <c:pt idx="18">
                  <c:v>607583.3949999999</c:v>
                </c:pt>
                <c:pt idx="19">
                  <c:v>592997.86800000002</c:v>
                </c:pt>
                <c:pt idx="20">
                  <c:v>620783.93799999997</c:v>
                </c:pt>
                <c:pt idx="21">
                  <c:v>667524.86499999999</c:v>
                </c:pt>
                <c:pt idx="22">
                  <c:v>623175.38899999997</c:v>
                </c:pt>
                <c:pt idx="23">
                  <c:v>656381.20900000003</c:v>
                </c:pt>
                <c:pt idx="24">
                  <c:v>576969.75899999996</c:v>
                </c:pt>
                <c:pt idx="25">
                  <c:v>543904.37400000007</c:v>
                </c:pt>
                <c:pt idx="26">
                  <c:v>654980.43400000001</c:v>
                </c:pt>
                <c:pt idx="27">
                  <c:v>606976.27100000007</c:v>
                </c:pt>
                <c:pt idx="28">
                  <c:v>621581.83600000013</c:v>
                </c:pt>
                <c:pt idx="29">
                  <c:v>610543.19700000004</c:v>
                </c:pt>
                <c:pt idx="30">
                  <c:v>659279.39199999999</c:v>
                </c:pt>
                <c:pt idx="31">
                  <c:v>668860.147</c:v>
                </c:pt>
                <c:pt idx="32">
                  <c:v>675276.95</c:v>
                </c:pt>
                <c:pt idx="33">
                  <c:v>686857.47399999993</c:v>
                </c:pt>
                <c:pt idx="34">
                  <c:v>695389.3</c:v>
                </c:pt>
                <c:pt idx="35">
                  <c:v>718811.57299999997</c:v>
                </c:pt>
                <c:pt idx="36">
                  <c:v>628321.91499999992</c:v>
                </c:pt>
                <c:pt idx="37">
                  <c:v>604913.81799999997</c:v>
                </c:pt>
                <c:pt idx="38">
                  <c:v>643048.52799999993</c:v>
                </c:pt>
                <c:pt idx="39">
                  <c:v>635128.66700000013</c:v>
                </c:pt>
                <c:pt idx="40">
                  <c:v>664147.26300000004</c:v>
                </c:pt>
                <c:pt idx="41">
                  <c:v>646970.83400000003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'2008-2011'!$A$36</c:f>
              <c:strCache>
                <c:ptCount val="1"/>
                <c:pt idx="0">
                  <c:v>CO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'2008-2011'!$C$36:$AR$36</c:f>
              <c:numCache>
                <c:formatCode>_(* #,##0_);_(* \(#,##0\);_(* "-"??_);_(@_)</c:formatCode>
                <c:ptCount val="42"/>
                <c:pt idx="0">
                  <c:v>341048.49400000001</c:v>
                </c:pt>
                <c:pt idx="1">
                  <c:v>429445.70400000003</c:v>
                </c:pt>
                <c:pt idx="2">
                  <c:v>484033.04200000002</c:v>
                </c:pt>
                <c:pt idx="3">
                  <c:v>425461.90700000012</c:v>
                </c:pt>
                <c:pt idx="4">
                  <c:v>411477.85</c:v>
                </c:pt>
                <c:pt idx="5">
                  <c:v>445846.66100000002</c:v>
                </c:pt>
                <c:pt idx="6">
                  <c:v>470083.25600000005</c:v>
                </c:pt>
                <c:pt idx="7">
                  <c:v>463035.83200000005</c:v>
                </c:pt>
                <c:pt idx="8">
                  <c:v>469073.41399999999</c:v>
                </c:pt>
                <c:pt idx="9">
                  <c:v>489393.97200000001</c:v>
                </c:pt>
                <c:pt idx="10">
                  <c:v>403490.29300000006</c:v>
                </c:pt>
                <c:pt idx="11">
                  <c:v>355569.58500000002</c:v>
                </c:pt>
                <c:pt idx="12">
                  <c:v>355067.3170000001</c:v>
                </c:pt>
                <c:pt idx="13">
                  <c:v>395477.82700000005</c:v>
                </c:pt>
                <c:pt idx="14">
                  <c:v>460919.71799999999</c:v>
                </c:pt>
                <c:pt idx="15">
                  <c:v>398979.68800000008</c:v>
                </c:pt>
                <c:pt idx="16">
                  <c:v>389711.48699999996</c:v>
                </c:pt>
                <c:pt idx="17">
                  <c:v>431584.40700000001</c:v>
                </c:pt>
                <c:pt idx="18">
                  <c:v>476255.33300000004</c:v>
                </c:pt>
                <c:pt idx="19">
                  <c:v>454083.78199999995</c:v>
                </c:pt>
                <c:pt idx="20">
                  <c:v>469851.81900000002</c:v>
                </c:pt>
                <c:pt idx="21">
                  <c:v>503468.07400000014</c:v>
                </c:pt>
                <c:pt idx="22">
                  <c:v>418116.35399999993</c:v>
                </c:pt>
                <c:pt idx="23">
                  <c:v>379902.28299999994</c:v>
                </c:pt>
                <c:pt idx="24">
                  <c:v>375874.38100000005</c:v>
                </c:pt>
                <c:pt idx="25">
                  <c:v>453094.88599999994</c:v>
                </c:pt>
                <c:pt idx="26">
                  <c:v>501628.06800000009</c:v>
                </c:pt>
                <c:pt idx="27">
                  <c:v>430119.18400000012</c:v>
                </c:pt>
                <c:pt idx="28">
                  <c:v>438399.39</c:v>
                </c:pt>
                <c:pt idx="29">
                  <c:v>479105.85800000012</c:v>
                </c:pt>
                <c:pt idx="30">
                  <c:v>512652.04800000013</c:v>
                </c:pt>
                <c:pt idx="31">
                  <c:v>507119.93099999992</c:v>
                </c:pt>
                <c:pt idx="32">
                  <c:v>492112.48600000009</c:v>
                </c:pt>
                <c:pt idx="33">
                  <c:v>523030.73900000012</c:v>
                </c:pt>
                <c:pt idx="34">
                  <c:v>482831.01799999992</c:v>
                </c:pt>
                <c:pt idx="35">
                  <c:v>427335.03900000005</c:v>
                </c:pt>
                <c:pt idx="36">
                  <c:v>362578.41100000008</c:v>
                </c:pt>
                <c:pt idx="37">
                  <c:v>465149.42700000003</c:v>
                </c:pt>
                <c:pt idx="38">
                  <c:v>514546.09500000009</c:v>
                </c:pt>
                <c:pt idx="39">
                  <c:v>450728.35600000015</c:v>
                </c:pt>
                <c:pt idx="40">
                  <c:v>488800.36100000009</c:v>
                </c:pt>
                <c:pt idx="41">
                  <c:v>501754.73800000013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'2008-2011'!$A$34</c:f>
              <c:strCache>
                <c:ptCount val="1"/>
                <c:pt idx="0">
                  <c:v>N</c:v>
                </c:pt>
              </c:strCache>
            </c:strRef>
          </c:tx>
          <c:marker>
            <c:symbol val="none"/>
          </c:marker>
          <c:cat>
            <c:numRef>
              <c:f>'2008-2011'!$C$1:$AR$1</c:f>
              <c:numCache>
                <c:formatCode>mmm\-yy</c:formatCode>
                <c:ptCount val="4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</c:numCache>
            </c:numRef>
          </c:cat>
          <c:val>
            <c:numRef>
              <c:f>'2008-2011'!$C$34:$AR$34</c:f>
              <c:numCache>
                <c:formatCode>_(* #,##0_);_(* \(#,##0\);_(* "-"??_);_(@_)</c:formatCode>
                <c:ptCount val="42"/>
                <c:pt idx="0">
                  <c:v>294968.18599999999</c:v>
                </c:pt>
                <c:pt idx="1">
                  <c:v>284173.88800000004</c:v>
                </c:pt>
                <c:pt idx="2">
                  <c:v>294973.73100000003</c:v>
                </c:pt>
                <c:pt idx="3">
                  <c:v>302292.80000000005</c:v>
                </c:pt>
                <c:pt idx="4">
                  <c:v>312187.71999999997</c:v>
                </c:pt>
                <c:pt idx="5">
                  <c:v>328684.93999999994</c:v>
                </c:pt>
                <c:pt idx="6">
                  <c:v>349388.61599999998</c:v>
                </c:pt>
                <c:pt idx="7">
                  <c:v>356265.50199999998</c:v>
                </c:pt>
                <c:pt idx="8">
                  <c:v>361581.75600000005</c:v>
                </c:pt>
                <c:pt idx="9">
                  <c:v>380533.60700000002</c:v>
                </c:pt>
                <c:pt idx="10">
                  <c:v>337821.02600000001</c:v>
                </c:pt>
                <c:pt idx="11">
                  <c:v>342203.81599999999</c:v>
                </c:pt>
                <c:pt idx="12">
                  <c:v>307469.65500000003</c:v>
                </c:pt>
                <c:pt idx="13">
                  <c:v>268970.24300000002</c:v>
                </c:pt>
                <c:pt idx="14">
                  <c:v>294633.76500000001</c:v>
                </c:pt>
                <c:pt idx="15">
                  <c:v>295220.337</c:v>
                </c:pt>
                <c:pt idx="16">
                  <c:v>298264.31600000005</c:v>
                </c:pt>
                <c:pt idx="17">
                  <c:v>325195.82899999997</c:v>
                </c:pt>
                <c:pt idx="18">
                  <c:v>367499.16200000007</c:v>
                </c:pt>
                <c:pt idx="19">
                  <c:v>363252.52199999994</c:v>
                </c:pt>
                <c:pt idx="20">
                  <c:v>380381.50500000006</c:v>
                </c:pt>
                <c:pt idx="21">
                  <c:v>414685.728</c:v>
                </c:pt>
                <c:pt idx="22">
                  <c:v>381656.92500000005</c:v>
                </c:pt>
                <c:pt idx="23">
                  <c:v>376971.228</c:v>
                </c:pt>
                <c:pt idx="24">
                  <c:v>317779.92599999998</c:v>
                </c:pt>
                <c:pt idx="25">
                  <c:v>319051.60800000001</c:v>
                </c:pt>
                <c:pt idx="26">
                  <c:v>393443.36200000002</c:v>
                </c:pt>
                <c:pt idx="27">
                  <c:v>367650.94699999999</c:v>
                </c:pt>
                <c:pt idx="28">
                  <c:v>397944.55099999998</c:v>
                </c:pt>
                <c:pt idx="29">
                  <c:v>402667.26199999999</c:v>
                </c:pt>
                <c:pt idx="30">
                  <c:v>437884.36599999992</c:v>
                </c:pt>
                <c:pt idx="31">
                  <c:v>453507.89700000006</c:v>
                </c:pt>
                <c:pt idx="32">
                  <c:v>439881.89100000006</c:v>
                </c:pt>
                <c:pt idx="33">
                  <c:v>442686.90700000001</c:v>
                </c:pt>
                <c:pt idx="34">
                  <c:v>459043.44199999998</c:v>
                </c:pt>
                <c:pt idx="35">
                  <c:v>429438.86399999994</c:v>
                </c:pt>
                <c:pt idx="36">
                  <c:v>378021.88199999998</c:v>
                </c:pt>
                <c:pt idx="37">
                  <c:v>363637.71399999998</c:v>
                </c:pt>
                <c:pt idx="38">
                  <c:v>404434.55999999994</c:v>
                </c:pt>
                <c:pt idx="39">
                  <c:v>380654.37999999995</c:v>
                </c:pt>
                <c:pt idx="40">
                  <c:v>414136.69699999999</c:v>
                </c:pt>
                <c:pt idx="41">
                  <c:v>433582.73600000003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62240"/>
        <c:axId val="118046720"/>
      </c:lineChart>
      <c:dateAx>
        <c:axId val="98762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18046720"/>
        <c:crosses val="autoZero"/>
        <c:auto val="1"/>
        <c:lblOffset val="100"/>
        <c:baseTimeUnit val="months"/>
      </c:dateAx>
      <c:valAx>
        <c:axId val="118046720"/>
        <c:scaling>
          <c:orientation val="minMax"/>
          <c:min val="0.4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8762240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pt-BR"/>
                    <a:t>mil</a:t>
                  </a:r>
                  <a:r>
                    <a:rPr lang="pt-BR" baseline="0"/>
                    <a:t> m³</a:t>
                  </a:r>
                  <a:endParaRPr lang="pt-BR"/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'2008-2011'!$A$51</c:f>
              <c:strCache>
                <c:ptCount val="1"/>
                <c:pt idx="0">
                  <c:v>SE</c:v>
                </c:pt>
              </c:strCache>
            </c:strRef>
          </c:tx>
          <c:marker>
            <c:symbol val="none"/>
          </c:marker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'2008-2011'!$C$51:$P$51</c:f>
            </c:numRef>
          </c:val>
          <c:smooth val="0"/>
        </c:ser>
        <c:ser>
          <c:idx val="2"/>
          <c:order val="1"/>
          <c:tx>
            <c:strRef>
              <c:f>'2008-2011'!$A$50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'2008-2011'!$C$50:$P$50</c:f>
            </c:numRef>
          </c:val>
          <c:smooth val="0"/>
        </c:ser>
        <c:ser>
          <c:idx val="3"/>
          <c:order val="2"/>
          <c:tx>
            <c:strRef>
              <c:f>'2008-2011'!$A$48</c:f>
              <c:strCache>
                <c:ptCount val="1"/>
                <c:pt idx="0">
                  <c:v>NE</c:v>
                </c:pt>
              </c:strCache>
            </c:strRef>
          </c:tx>
          <c:marker>
            <c:symbol val="none"/>
          </c:marker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'2008-2011'!$C$48:$P$48</c:f>
            </c:numRef>
          </c:val>
          <c:smooth val="0"/>
        </c:ser>
        <c:ser>
          <c:idx val="1"/>
          <c:order val="3"/>
          <c:tx>
            <c:strRef>
              <c:f>'2008-2011'!$A$49</c:f>
              <c:strCache>
                <c:ptCount val="1"/>
                <c:pt idx="0">
                  <c:v>CO</c:v>
                </c:pt>
              </c:strCache>
            </c:strRef>
          </c:tx>
          <c:marker>
            <c:symbol val="none"/>
          </c:marker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'2008-2011'!$C$49:$P$49</c:f>
            </c:numRef>
          </c:val>
          <c:smooth val="0"/>
        </c:ser>
        <c:ser>
          <c:idx val="4"/>
          <c:order val="4"/>
          <c:tx>
            <c:strRef>
              <c:f>'2008-2011'!$A$47</c:f>
              <c:strCache>
                <c:ptCount val="1"/>
                <c:pt idx="0">
                  <c:v>N</c:v>
                </c:pt>
              </c:strCache>
            </c:strRef>
          </c:tx>
          <c:marker>
            <c:symbol val="none"/>
          </c:marker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'2008-2011'!$C$47:$P$47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05856"/>
        <c:axId val="118049024"/>
      </c:lineChart>
      <c:catAx>
        <c:axId val="117305856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118049024"/>
        <c:crosses val="autoZero"/>
        <c:auto val="1"/>
        <c:lblAlgn val="ctr"/>
        <c:lblOffset val="100"/>
        <c:noMultiLvlLbl val="0"/>
      </c:catAx>
      <c:valAx>
        <c:axId val="11804902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1730585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pt-BR"/>
                    <a:t>mil</a:t>
                  </a:r>
                  <a:r>
                    <a:rPr lang="pt-BR" baseline="0"/>
                    <a:t> m³</a:t>
                  </a:r>
                  <a:endParaRPr lang="pt-BR"/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'2008-2011'!$A$57</c:f>
              <c:strCache>
                <c:ptCount val="1"/>
                <c:pt idx="0">
                  <c:v>SE</c:v>
                </c:pt>
              </c:strCache>
            </c:strRef>
          </c:tx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'2008-2011'!$C$57:$P$57</c:f>
              <c:numCache>
                <c:formatCode>0.0%</c:formatCode>
                <c:ptCount val="14"/>
                <c:pt idx="0">
                  <c:v>0.41912031219256052</c:v>
                </c:pt>
                <c:pt idx="1">
                  <c:v>0.4531059075417706</c:v>
                </c:pt>
                <c:pt idx="2">
                  <c:v>0.45472474265632479</c:v>
                </c:pt>
                <c:pt idx="3">
                  <c:v>0.44357017683855876</c:v>
                </c:pt>
                <c:pt idx="4">
                  <c:v>0.42586874380410755</c:v>
                </c:pt>
                <c:pt idx="5">
                  <c:v>0.45142898652887392</c:v>
                </c:pt>
                <c:pt idx="6">
                  <c:v>0.44286008840214169</c:v>
                </c:pt>
                <c:pt idx="7">
                  <c:v>0.43966480497925792</c:v>
                </c:pt>
                <c:pt idx="8">
                  <c:v>0.42773104889934688</c:v>
                </c:pt>
                <c:pt idx="9">
                  <c:v>0.45085085158960347</c:v>
                </c:pt>
                <c:pt idx="10">
                  <c:v>0.44329567055655433</c:v>
                </c:pt>
                <c:pt idx="11">
                  <c:v>0.4293830391584344</c:v>
                </c:pt>
                <c:pt idx="12">
                  <c:v>0.42064967109928414</c:v>
                </c:pt>
                <c:pt idx="13">
                  <c:v>0.44651605027631119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'2008-2011'!$A$56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'2008-2011'!$C$56:$P$56</c:f>
              <c:numCache>
                <c:formatCode>0.0%</c:formatCode>
                <c:ptCount val="14"/>
                <c:pt idx="0">
                  <c:v>0.19887905773542805</c:v>
                </c:pt>
                <c:pt idx="1">
                  <c:v>0.20123160289013231</c:v>
                </c:pt>
                <c:pt idx="2">
                  <c:v>0.18707356748167722</c:v>
                </c:pt>
                <c:pt idx="3">
                  <c:v>0.18988884230064798</c:v>
                </c:pt>
                <c:pt idx="4">
                  <c:v>0.20516394947260289</c:v>
                </c:pt>
                <c:pt idx="5">
                  <c:v>0.20333569511575245</c:v>
                </c:pt>
                <c:pt idx="6">
                  <c:v>0.18583765199130017</c:v>
                </c:pt>
                <c:pt idx="7">
                  <c:v>0.189765901547507</c:v>
                </c:pt>
                <c:pt idx="8">
                  <c:v>0.20188077859277312</c:v>
                </c:pt>
                <c:pt idx="9">
                  <c:v>0.19165202722554653</c:v>
                </c:pt>
                <c:pt idx="10">
                  <c:v>0.18630429547065025</c:v>
                </c:pt>
                <c:pt idx="11">
                  <c:v>0.19056144937594252</c:v>
                </c:pt>
                <c:pt idx="12">
                  <c:v>0.20427766089304208</c:v>
                </c:pt>
                <c:pt idx="13">
                  <c:v>0.19210039590909705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'2008-2011'!$A$54</c:f>
              <c:strCache>
                <c:ptCount val="1"/>
                <c:pt idx="0">
                  <c:v>NE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3333328958880812E-3"/>
                  <c:y val="6.3636363636363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9.090909090909114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9.090909090909114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'2008-2011'!$C$54:$P$54</c:f>
              <c:numCache>
                <c:formatCode>0.0%</c:formatCode>
                <c:ptCount val="14"/>
                <c:pt idx="0">
                  <c:v>0.1780196185216848</c:v>
                </c:pt>
                <c:pt idx="1">
                  <c:v>0.14831701723165142</c:v>
                </c:pt>
                <c:pt idx="2">
                  <c:v>0.14897015977015329</c:v>
                </c:pt>
                <c:pt idx="3">
                  <c:v>0.16013115281414642</c:v>
                </c:pt>
                <c:pt idx="4">
                  <c:v>0.15852928782731249</c:v>
                </c:pt>
                <c:pt idx="5">
                  <c:v>0.14715237867852785</c:v>
                </c:pt>
                <c:pt idx="6">
                  <c:v>0.15637535502588537</c:v>
                </c:pt>
                <c:pt idx="7">
                  <c:v>0.16317228571550921</c:v>
                </c:pt>
                <c:pt idx="8">
                  <c:v>0.15900385977360415</c:v>
                </c:pt>
                <c:pt idx="9">
                  <c:v>0.15097018565059003</c:v>
                </c:pt>
                <c:pt idx="10">
                  <c:v>0.15311132481210657</c:v>
                </c:pt>
                <c:pt idx="11">
                  <c:v>0.16412110152395545</c:v>
                </c:pt>
                <c:pt idx="12">
                  <c:v>0.16123688378390016</c:v>
                </c:pt>
                <c:pt idx="13">
                  <c:v>0.1523735258139069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'2008-2011'!$A$55</c:f>
              <c:strCache>
                <c:ptCount val="1"/>
                <c:pt idx="0">
                  <c:v>CO</c:v>
                </c:pt>
              </c:strCache>
            </c:strRef>
          </c:tx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'2008-2011'!$C$55:$P$55</c:f>
              <c:numCache>
                <c:formatCode>0.0%</c:formatCode>
                <c:ptCount val="14"/>
                <c:pt idx="0">
                  <c:v>0.12021730746905911</c:v>
                </c:pt>
                <c:pt idx="1">
                  <c:v>0.11372756710016677</c:v>
                </c:pt>
                <c:pt idx="2">
                  <c:v>0.11880598989147273</c:v>
                </c:pt>
                <c:pt idx="3">
                  <c:v>0.11160319267865206</c:v>
                </c:pt>
                <c:pt idx="4">
                  <c:v>0.1224170705420051</c:v>
                </c:pt>
                <c:pt idx="5">
                  <c:v>0.11300642335140261</c:v>
                </c:pt>
                <c:pt idx="6">
                  <c:v>0.1186466618569592</c:v>
                </c:pt>
                <c:pt idx="7">
                  <c:v>0.10906917121742964</c:v>
                </c:pt>
                <c:pt idx="8">
                  <c:v>0.11913707124501903</c:v>
                </c:pt>
                <c:pt idx="9">
                  <c:v>0.1106252876031406</c:v>
                </c:pt>
                <c:pt idx="10">
                  <c:v>0.11554593598984449</c:v>
                </c:pt>
                <c:pt idx="11">
                  <c:v>0.11195207272372035</c:v>
                </c:pt>
                <c:pt idx="12">
                  <c:v>0.11534716281526151</c:v>
                </c:pt>
                <c:pt idx="13">
                  <c:v>0.11283946403807582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'2008-2011'!$A$53</c:f>
              <c:strCache>
                <c:ptCount val="1"/>
                <c:pt idx="0">
                  <c:v>N</c:v>
                </c:pt>
              </c:strCache>
            </c:strRef>
          </c:tx>
          <c:marker>
            <c:symbol val="none"/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'2008-2011'!$C$46:$P$46</c:f>
              <c:strCache>
                <c:ptCount val="14"/>
                <c:pt idx="0">
                  <c:v>1T08</c:v>
                </c:pt>
                <c:pt idx="1">
                  <c:v>2T08</c:v>
                </c:pt>
                <c:pt idx="2">
                  <c:v>3T08</c:v>
                </c:pt>
                <c:pt idx="3">
                  <c:v>4T08</c:v>
                </c:pt>
                <c:pt idx="4">
                  <c:v>1T09</c:v>
                </c:pt>
                <c:pt idx="5">
                  <c:v>2T09</c:v>
                </c:pt>
                <c:pt idx="6">
                  <c:v>3T09</c:v>
                </c:pt>
                <c:pt idx="7">
                  <c:v>4T09</c:v>
                </c:pt>
                <c:pt idx="8">
                  <c:v>1T10</c:v>
                </c:pt>
                <c:pt idx="9">
                  <c:v>2T10</c:v>
                </c:pt>
                <c:pt idx="10">
                  <c:v>3T10</c:v>
                </c:pt>
                <c:pt idx="11">
                  <c:v>4T10</c:v>
                </c:pt>
                <c:pt idx="12">
                  <c:v>1T11</c:v>
                </c:pt>
                <c:pt idx="13">
                  <c:v>2T11</c:v>
                </c:pt>
              </c:strCache>
            </c:strRef>
          </c:cat>
          <c:val>
            <c:numRef>
              <c:f>'2008-2011'!$C$53:$P$53</c:f>
              <c:numCache>
                <c:formatCode>0.0%</c:formatCode>
                <c:ptCount val="14"/>
                <c:pt idx="0">
                  <c:v>8.3763704081267376E-2</c:v>
                </c:pt>
                <c:pt idx="1">
                  <c:v>8.3617905236278892E-2</c:v>
                </c:pt>
                <c:pt idx="2">
                  <c:v>9.0425540200371898E-2</c:v>
                </c:pt>
                <c:pt idx="3">
                  <c:v>9.4806635367994871E-2</c:v>
                </c:pt>
                <c:pt idx="4">
                  <c:v>8.8020948353971964E-2</c:v>
                </c:pt>
                <c:pt idx="5">
                  <c:v>8.5076516325443136E-2</c:v>
                </c:pt>
                <c:pt idx="6">
                  <c:v>9.6280242723713577E-2</c:v>
                </c:pt>
                <c:pt idx="7">
                  <c:v>9.8327836540296296E-2</c:v>
                </c:pt>
                <c:pt idx="8">
                  <c:v>9.2247241489256823E-2</c:v>
                </c:pt>
                <c:pt idx="9">
                  <c:v>9.590164793111941E-2</c:v>
                </c:pt>
                <c:pt idx="10">
                  <c:v>0.10174277317084436</c:v>
                </c:pt>
                <c:pt idx="11">
                  <c:v>0.10398233721794727</c:v>
                </c:pt>
                <c:pt idx="12">
                  <c:v>9.8488621408512236E-2</c:v>
                </c:pt>
                <c:pt idx="13">
                  <c:v>9.6170563962608979E-2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07392"/>
        <c:axId val="118051328"/>
      </c:lineChart>
      <c:catAx>
        <c:axId val="117307392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pt-BR"/>
          </a:p>
        </c:txPr>
        <c:crossAx val="11805132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18051328"/>
        <c:scaling>
          <c:orientation val="minMax"/>
          <c:min val="0.0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11730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N</a:t>
            </a:r>
          </a:p>
        </c:rich>
      </c:tx>
      <c:layout>
        <c:manualLayout>
          <c:xMode val="edge"/>
          <c:yMode val="edge"/>
          <c:x val="0.25868766404199472"/>
          <c:y val="3.9886021990702833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'2008-2011'!$E$53:$P$53</c:f>
              <c:numCache>
                <c:formatCode>0.0%</c:formatCode>
                <c:ptCount val="12"/>
                <c:pt idx="0">
                  <c:v>9.0425540200371898E-2</c:v>
                </c:pt>
                <c:pt idx="1">
                  <c:v>9.4806635367994871E-2</c:v>
                </c:pt>
                <c:pt idx="2">
                  <c:v>8.8020948353971964E-2</c:v>
                </c:pt>
                <c:pt idx="3">
                  <c:v>8.5076516325443136E-2</c:v>
                </c:pt>
                <c:pt idx="4">
                  <c:v>9.6280242723713577E-2</c:v>
                </c:pt>
                <c:pt idx="5">
                  <c:v>9.8327836540296296E-2</c:v>
                </c:pt>
                <c:pt idx="6">
                  <c:v>9.2247241489256823E-2</c:v>
                </c:pt>
                <c:pt idx="7">
                  <c:v>9.590164793111941E-2</c:v>
                </c:pt>
                <c:pt idx="8">
                  <c:v>0.10174277317084436</c:v>
                </c:pt>
                <c:pt idx="9">
                  <c:v>0.10398233721794727</c:v>
                </c:pt>
                <c:pt idx="10">
                  <c:v>9.8488621408512236E-2</c:v>
                </c:pt>
                <c:pt idx="11">
                  <c:v>9.6170563962608979E-2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'2008-2011'!$E$63:$R$63</c:f>
              <c:numCache>
                <c:formatCode>0.0%</c:formatCode>
                <c:ptCount val="14"/>
                <c:pt idx="0">
                  <c:v>9.1372138178698922E-2</c:v>
                </c:pt>
                <c:pt idx="1">
                  <c:v>9.3839472107136432E-2</c:v>
                </c:pt>
                <c:pt idx="2">
                  <c:v>8.7105189621802054E-2</c:v>
                </c:pt>
                <c:pt idx="3">
                  <c:v>8.7351356364147759E-2</c:v>
                </c:pt>
                <c:pt idx="4">
                  <c:v>9.5141209050899442E-2</c:v>
                </c:pt>
                <c:pt idx="5">
                  <c:v>9.8775489151723503E-2</c:v>
                </c:pt>
                <c:pt idx="6">
                  <c:v>9.3163000221426734E-2</c:v>
                </c:pt>
                <c:pt idx="7">
                  <c:v>9.3626807892414787E-2</c:v>
                </c:pt>
                <c:pt idx="8">
                  <c:v>0.10193520886533147</c:v>
                </c:pt>
                <c:pt idx="9">
                  <c:v>0.10450184786737851</c:v>
                </c:pt>
                <c:pt idx="10">
                  <c:v>9.8306721564533878E-2</c:v>
                </c:pt>
                <c:pt idx="11">
                  <c:v>9.8745190853687187E-2</c:v>
                </c:pt>
                <c:pt idx="12">
                  <c:v>0.10693089726075258</c:v>
                </c:pt>
                <c:pt idx="13">
                  <c:v>0.1100480397777195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07904"/>
        <c:axId val="118053632"/>
      </c:lineChart>
      <c:catAx>
        <c:axId val="11730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053632"/>
        <c:crosses val="autoZero"/>
        <c:auto val="1"/>
        <c:lblAlgn val="ctr"/>
        <c:lblOffset val="100"/>
        <c:noMultiLvlLbl val="0"/>
      </c:catAx>
      <c:valAx>
        <c:axId val="118053632"/>
        <c:scaling>
          <c:orientation val="minMax"/>
          <c:min val="8.0000000000000043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730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'2008-2011'!$E$55:$P$55</c:f>
              <c:numCache>
                <c:formatCode>0.0%</c:formatCode>
                <c:ptCount val="12"/>
                <c:pt idx="0">
                  <c:v>0.11880598989147273</c:v>
                </c:pt>
                <c:pt idx="1">
                  <c:v>0.11160319267865206</c:v>
                </c:pt>
                <c:pt idx="2">
                  <c:v>0.1224170705420051</c:v>
                </c:pt>
                <c:pt idx="3">
                  <c:v>0.11300642335140261</c:v>
                </c:pt>
                <c:pt idx="4">
                  <c:v>0.1186466618569592</c:v>
                </c:pt>
                <c:pt idx="5">
                  <c:v>0.10906917121742964</c:v>
                </c:pt>
                <c:pt idx="6">
                  <c:v>0.11913707124501903</c:v>
                </c:pt>
                <c:pt idx="7">
                  <c:v>0.1106252876031406</c:v>
                </c:pt>
                <c:pt idx="8">
                  <c:v>0.11554593598984449</c:v>
                </c:pt>
                <c:pt idx="9">
                  <c:v>0.11195207272372035</c:v>
                </c:pt>
                <c:pt idx="10">
                  <c:v>0.11534716281526151</c:v>
                </c:pt>
                <c:pt idx="11">
                  <c:v>0.11283946403807582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'2008-2011'!$E$73:$R$73</c:f>
              <c:numCache>
                <c:formatCode>0.0%</c:formatCode>
                <c:ptCount val="14"/>
                <c:pt idx="0">
                  <c:v>0.11883645730321697</c:v>
                </c:pt>
                <c:pt idx="1">
                  <c:v>0.11246982800074359</c:v>
                </c:pt>
                <c:pt idx="2">
                  <c:v>0.12200521882567264</c:v>
                </c:pt>
                <c:pt idx="3">
                  <c:v>0.11288928308850019</c:v>
                </c:pt>
                <c:pt idx="4">
                  <c:v>0.11784780446408695</c:v>
                </c:pt>
                <c:pt idx="5">
                  <c:v>0.11058870586543483</c:v>
                </c:pt>
                <c:pt idx="6">
                  <c:v>0.11954892296135147</c:v>
                </c:pt>
                <c:pt idx="7">
                  <c:v>0.11074242786604302</c:v>
                </c:pt>
                <c:pt idx="8">
                  <c:v>0.11631432597097251</c:v>
                </c:pt>
                <c:pt idx="9">
                  <c:v>0.1095659027536236</c:v>
                </c:pt>
                <c:pt idx="10">
                  <c:v>0.1185617494940237</c:v>
                </c:pt>
                <c:pt idx="11">
                  <c:v>0.10940124162758424</c:v>
                </c:pt>
                <c:pt idx="12">
                  <c:v>0.11393688480058504</c:v>
                </c:pt>
                <c:pt idx="13">
                  <c:v>0.1101587472175807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08416"/>
        <c:axId val="122675776"/>
      </c:lineChart>
      <c:catAx>
        <c:axId val="1173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675776"/>
        <c:crosses val="autoZero"/>
        <c:auto val="1"/>
        <c:lblAlgn val="ctr"/>
        <c:lblOffset val="100"/>
        <c:noMultiLvlLbl val="0"/>
      </c:catAx>
      <c:valAx>
        <c:axId val="122675776"/>
        <c:scaling>
          <c:orientation val="minMax"/>
          <c:min val="0.1050000000000000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730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NE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'2008-2011'!$E$54:$P$54</c:f>
              <c:numCache>
                <c:formatCode>0.0%</c:formatCode>
                <c:ptCount val="12"/>
                <c:pt idx="0">
                  <c:v>0.14897015977015329</c:v>
                </c:pt>
                <c:pt idx="1">
                  <c:v>0.16013115281414642</c:v>
                </c:pt>
                <c:pt idx="2">
                  <c:v>0.15852928782731249</c:v>
                </c:pt>
                <c:pt idx="3">
                  <c:v>0.14715237867852785</c:v>
                </c:pt>
                <c:pt idx="4">
                  <c:v>0.15637535502588537</c:v>
                </c:pt>
                <c:pt idx="5">
                  <c:v>0.16317228571550921</c:v>
                </c:pt>
                <c:pt idx="6">
                  <c:v>0.15900385977360415</c:v>
                </c:pt>
                <c:pt idx="7">
                  <c:v>0.15097018565059003</c:v>
                </c:pt>
                <c:pt idx="8">
                  <c:v>0.15311132481210657</c:v>
                </c:pt>
                <c:pt idx="9">
                  <c:v>0.16412110152395545</c:v>
                </c:pt>
                <c:pt idx="10">
                  <c:v>0.16123688378390016</c:v>
                </c:pt>
                <c:pt idx="11">
                  <c:v>0.1523735258139069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'2008-2011'!$E$68:$R$68</c:f>
              <c:numCache>
                <c:formatCode>0.0%</c:formatCode>
                <c:ptCount val="14"/>
                <c:pt idx="0">
                  <c:v>0.1526186122856413</c:v>
                </c:pt>
                <c:pt idx="1">
                  <c:v>0.16022290070133996</c:v>
                </c:pt>
                <c:pt idx="2">
                  <c:v>0.15759106200787165</c:v>
                </c:pt>
                <c:pt idx="3">
                  <c:v>0.14868336678212402</c:v>
                </c:pt>
                <c:pt idx="4">
                  <c:v>0.15256206484312401</c:v>
                </c:pt>
                <c:pt idx="5">
                  <c:v>0.16328477177955392</c:v>
                </c:pt>
                <c:pt idx="6">
                  <c:v>0.15994208559304499</c:v>
                </c:pt>
                <c:pt idx="7">
                  <c:v>0.14943919754699386</c:v>
                </c:pt>
                <c:pt idx="8">
                  <c:v>0.15327616247937989</c:v>
                </c:pt>
                <c:pt idx="9">
                  <c:v>0.16391686757271717</c:v>
                </c:pt>
                <c:pt idx="10">
                  <c:v>0.16076061480665713</c:v>
                </c:pt>
                <c:pt idx="11">
                  <c:v>0.15082994774230762</c:v>
                </c:pt>
                <c:pt idx="12">
                  <c:v>0.15455200187838483</c:v>
                </c:pt>
                <c:pt idx="13">
                  <c:v>0.1650209806310545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59168"/>
        <c:axId val="122677504"/>
      </c:lineChart>
      <c:catAx>
        <c:axId val="9875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677504"/>
        <c:crosses val="autoZero"/>
        <c:auto val="1"/>
        <c:lblAlgn val="ctr"/>
        <c:lblOffset val="100"/>
        <c:noMultiLvlLbl val="0"/>
      </c:catAx>
      <c:valAx>
        <c:axId val="122677504"/>
        <c:scaling>
          <c:orientation val="minMax"/>
          <c:min val="0.1400000000000000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875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S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'2008-2011'!$E$56:$P$56</c:f>
              <c:numCache>
                <c:formatCode>0.0%</c:formatCode>
                <c:ptCount val="12"/>
                <c:pt idx="0">
                  <c:v>0.18707356748167722</c:v>
                </c:pt>
                <c:pt idx="1">
                  <c:v>0.18988884230064798</c:v>
                </c:pt>
                <c:pt idx="2">
                  <c:v>0.20516394947260289</c:v>
                </c:pt>
                <c:pt idx="3">
                  <c:v>0.20333569511575245</c:v>
                </c:pt>
                <c:pt idx="4">
                  <c:v>0.18583765199130017</c:v>
                </c:pt>
                <c:pt idx="5">
                  <c:v>0.189765901547507</c:v>
                </c:pt>
                <c:pt idx="6">
                  <c:v>0.20188077859277312</c:v>
                </c:pt>
                <c:pt idx="7">
                  <c:v>0.19165202722554653</c:v>
                </c:pt>
                <c:pt idx="8">
                  <c:v>0.18630429547065025</c:v>
                </c:pt>
                <c:pt idx="9">
                  <c:v>0.19056144937594252</c:v>
                </c:pt>
                <c:pt idx="10">
                  <c:v>0.20427766089304208</c:v>
                </c:pt>
                <c:pt idx="11">
                  <c:v>0.19210039590909705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'2008-2011'!$E$78:$R$78</c:f>
              <c:numCache>
                <c:formatCode>0.0%</c:formatCode>
                <c:ptCount val="14"/>
                <c:pt idx="0">
                  <c:v>0.18693620731876351</c:v>
                </c:pt>
                <c:pt idx="1">
                  <c:v>0.1918072482335787</c:v>
                </c:pt>
                <c:pt idx="2">
                  <c:v>0.20545666597377427</c:v>
                </c:pt>
                <c:pt idx="3">
                  <c:v>0.19926434763977927</c:v>
                </c:pt>
                <c:pt idx="4">
                  <c:v>0.18749773142145718</c:v>
                </c:pt>
                <c:pt idx="5">
                  <c:v>0.18944929449466852</c:v>
                </c:pt>
                <c:pt idx="6">
                  <c:v>0.20158806209160174</c:v>
                </c:pt>
                <c:pt idx="7">
                  <c:v>0.19572337470151971</c:v>
                </c:pt>
                <c:pt idx="8">
                  <c:v>0.18478157620340699</c:v>
                </c:pt>
                <c:pt idx="9">
                  <c:v>0.18895965049585026</c:v>
                </c:pt>
                <c:pt idx="10">
                  <c:v>0.20128434432625428</c:v>
                </c:pt>
                <c:pt idx="11">
                  <c:v>0.19483682364875204</c:v>
                </c:pt>
                <c:pt idx="12">
                  <c:v>0.18459363127784753</c:v>
                </c:pt>
                <c:pt idx="13">
                  <c:v>0.18807006943621535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08928"/>
        <c:axId val="122679232"/>
      </c:lineChart>
      <c:catAx>
        <c:axId val="11730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679232"/>
        <c:crosses val="autoZero"/>
        <c:auto val="1"/>
        <c:lblAlgn val="ctr"/>
        <c:lblOffset val="100"/>
        <c:noMultiLvlLbl val="0"/>
      </c:catAx>
      <c:valAx>
        <c:axId val="122679232"/>
        <c:scaling>
          <c:orientation val="minMax"/>
          <c:min val="0.17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730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SE</a:t>
            </a:r>
          </a:p>
        </c:rich>
      </c:tx>
      <c:layout>
        <c:manualLayout>
          <c:xMode val="edge"/>
          <c:yMode val="edge"/>
          <c:x val="0.44961339977430381"/>
          <c:y val="2.2792012566115981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'2008-2011'!$E$57:$P$57</c:f>
              <c:numCache>
                <c:formatCode>0.0%</c:formatCode>
                <c:ptCount val="12"/>
                <c:pt idx="0">
                  <c:v>0.45472474265632479</c:v>
                </c:pt>
                <c:pt idx="1">
                  <c:v>0.44357017683855876</c:v>
                </c:pt>
                <c:pt idx="2">
                  <c:v>0.42586874380410755</c:v>
                </c:pt>
                <c:pt idx="3">
                  <c:v>0.45142898652887392</c:v>
                </c:pt>
                <c:pt idx="4">
                  <c:v>0.44286008840214169</c:v>
                </c:pt>
                <c:pt idx="5">
                  <c:v>0.43966480497925792</c:v>
                </c:pt>
                <c:pt idx="6">
                  <c:v>0.42773104889934688</c:v>
                </c:pt>
                <c:pt idx="7">
                  <c:v>0.45085085158960347</c:v>
                </c:pt>
                <c:pt idx="8">
                  <c:v>0.44329567055655433</c:v>
                </c:pt>
                <c:pt idx="9">
                  <c:v>0.4293830391584344</c:v>
                </c:pt>
                <c:pt idx="10">
                  <c:v>0.42064967109928414</c:v>
                </c:pt>
                <c:pt idx="11">
                  <c:v>0.44651605027631119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'2008-2011'!$E$46:$R$46</c:f>
              <c:strCache>
                <c:ptCount val="14"/>
                <c:pt idx="0">
                  <c:v>3T08</c:v>
                </c:pt>
                <c:pt idx="1">
                  <c:v>4T08</c:v>
                </c:pt>
                <c:pt idx="2">
                  <c:v>1T09</c:v>
                </c:pt>
                <c:pt idx="3">
                  <c:v>2T09</c:v>
                </c:pt>
                <c:pt idx="4">
                  <c:v>3T09</c:v>
                </c:pt>
                <c:pt idx="5">
                  <c:v>4T09</c:v>
                </c:pt>
                <c:pt idx="6">
                  <c:v>1T10</c:v>
                </c:pt>
                <c:pt idx="7">
                  <c:v>2T10</c:v>
                </c:pt>
                <c:pt idx="8">
                  <c:v>3T10</c:v>
                </c:pt>
                <c:pt idx="9">
                  <c:v>4T10</c:v>
                </c:pt>
                <c:pt idx="10">
                  <c:v>1T11</c:v>
                </c:pt>
                <c:pt idx="11">
                  <c:v>2T11</c:v>
                </c:pt>
                <c:pt idx="12">
                  <c:v>3T11</c:v>
                </c:pt>
                <c:pt idx="13">
                  <c:v>4T11</c:v>
                </c:pt>
              </c:strCache>
            </c:strRef>
          </c:cat>
          <c:val>
            <c:numRef>
              <c:f>'2008-2011'!$E$83:$R$83</c:f>
              <c:numCache>
                <c:formatCode>0.0%</c:formatCode>
                <c:ptCount val="14"/>
                <c:pt idx="0">
                  <c:v>0.45023658491367924</c:v>
                </c:pt>
                <c:pt idx="1">
                  <c:v>0.4416605509572013</c:v>
                </c:pt>
                <c:pt idx="2">
                  <c:v>0.42784186357087933</c:v>
                </c:pt>
                <c:pt idx="3">
                  <c:v>0.45181164612544877</c:v>
                </c:pt>
                <c:pt idx="4">
                  <c:v>0.44695119022043239</c:v>
                </c:pt>
                <c:pt idx="5">
                  <c:v>0.43790173870861926</c:v>
                </c:pt>
                <c:pt idx="6">
                  <c:v>0.4257579291325751</c:v>
                </c:pt>
                <c:pt idx="7">
                  <c:v>0.45046819199302862</c:v>
                </c:pt>
                <c:pt idx="8">
                  <c:v>0.44369272648090913</c:v>
                </c:pt>
                <c:pt idx="9">
                  <c:v>0.43305573131043051</c:v>
                </c:pt>
                <c:pt idx="10">
                  <c:v>0.42108656980852904</c:v>
                </c:pt>
                <c:pt idx="11">
                  <c:v>0.44618679612766893</c:v>
                </c:pt>
                <c:pt idx="12">
                  <c:v>0.44074091406854421</c:v>
                </c:pt>
                <c:pt idx="13">
                  <c:v>0.43069013178761995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6880"/>
        <c:axId val="122680960"/>
      </c:lineChart>
      <c:catAx>
        <c:axId val="974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680960"/>
        <c:crosses val="autoZero"/>
        <c:auto val="1"/>
        <c:lblAlgn val="ctr"/>
        <c:lblOffset val="100"/>
        <c:noMultiLvlLbl val="0"/>
      </c:catAx>
      <c:valAx>
        <c:axId val="122680960"/>
        <c:scaling>
          <c:orientation val="minMax"/>
          <c:min val="0.4100000000000003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746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466724</xdr:colOff>
      <xdr:row>25</xdr:row>
      <xdr:rowOff>142875</xdr:rowOff>
    </xdr:from>
    <xdr:to>
      <xdr:col>59</xdr:col>
      <xdr:colOff>161925</xdr:colOff>
      <xdr:row>46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285749</xdr:colOff>
      <xdr:row>48</xdr:row>
      <xdr:rowOff>104775</xdr:rowOff>
    </xdr:from>
    <xdr:to>
      <xdr:col>57</xdr:col>
      <xdr:colOff>590550</xdr:colOff>
      <xdr:row>70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59</xdr:col>
      <xdr:colOff>495299</xdr:colOff>
      <xdr:row>25</xdr:row>
      <xdr:rowOff>9525</xdr:rowOff>
    </xdr:from>
    <xdr:to>
      <xdr:col>72</xdr:col>
      <xdr:colOff>190500</xdr:colOff>
      <xdr:row>45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190499</xdr:colOff>
      <xdr:row>48</xdr:row>
      <xdr:rowOff>161925</xdr:rowOff>
    </xdr:from>
    <xdr:to>
      <xdr:col>70</xdr:col>
      <xdr:colOff>495300</xdr:colOff>
      <xdr:row>70</xdr:row>
      <xdr:rowOff>161925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104775</xdr:colOff>
      <xdr:row>84</xdr:row>
      <xdr:rowOff>76199</xdr:rowOff>
    </xdr:from>
    <xdr:to>
      <xdr:col>12</xdr:col>
      <xdr:colOff>523875</xdr:colOff>
      <xdr:row>96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76200</xdr:colOff>
      <xdr:row>84</xdr:row>
      <xdr:rowOff>76199</xdr:rowOff>
    </xdr:from>
    <xdr:to>
      <xdr:col>18</xdr:col>
      <xdr:colOff>495300</xdr:colOff>
      <xdr:row>96</xdr:row>
      <xdr:rowOff>19050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95250</xdr:colOff>
      <xdr:row>96</xdr:row>
      <xdr:rowOff>76199</xdr:rowOff>
    </xdr:from>
    <xdr:to>
      <xdr:col>12</xdr:col>
      <xdr:colOff>514350</xdr:colOff>
      <xdr:row>108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96</xdr:row>
      <xdr:rowOff>76199</xdr:rowOff>
    </xdr:from>
    <xdr:to>
      <xdr:col>18</xdr:col>
      <xdr:colOff>514350</xdr:colOff>
      <xdr:row>108</xdr:row>
      <xdr:rowOff>19050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295275</xdr:colOff>
      <xdr:row>84</xdr:row>
      <xdr:rowOff>66674</xdr:rowOff>
    </xdr:from>
    <xdr:to>
      <xdr:col>25</xdr:col>
      <xdr:colOff>9525</xdr:colOff>
      <xdr:row>96</xdr:row>
      <xdr:rowOff>9525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eil&#227;o%20do%20Biodiesel\23&#176;%20Leil&#227;o%20Biodiesel%20(outubro,%20novembro,%20dezembro%202011)\Fator%20log&#237;stico%20-%20Petrobras\Tabela%20Fator%20de%20Ajuste%20Logist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x Capital"/>
      <sheetName val="Capital x Região"/>
      <sheetName val="Plan3"/>
    </sheetNames>
    <sheetDataSet>
      <sheetData sheetId="0" refreshError="1"/>
      <sheetData sheetId="1" refreshError="1"/>
      <sheetData sheetId="2">
        <row r="2">
          <cell r="A2" t="str">
            <v>ORIGEM</v>
          </cell>
          <cell r="C2" t="str">
            <v>DESTINO</v>
          </cell>
        </row>
        <row r="3">
          <cell r="A3" t="str">
            <v>Estado</v>
          </cell>
          <cell r="B3" t="str">
            <v>Capital</v>
          </cell>
          <cell r="C3" t="str">
            <v>Região SUL</v>
          </cell>
          <cell r="D3" t="str">
            <v>Região SUDESTE</v>
          </cell>
          <cell r="E3" t="str">
            <v>Região CENTRO-OESTE</v>
          </cell>
          <cell r="F3" t="str">
            <v>Região NORDESTE</v>
          </cell>
          <cell r="G3" t="str">
            <v>Região NORTE</v>
          </cell>
        </row>
        <row r="4">
          <cell r="A4" t="str">
            <v>AC</v>
          </cell>
          <cell r="B4" t="str">
            <v>Rio Branco</v>
          </cell>
          <cell r="C4">
            <v>0.50069103333333331</v>
          </cell>
          <cell r="D4">
            <v>0.48438720000000002</v>
          </cell>
          <cell r="E4">
            <v>0.32481672500000003</v>
          </cell>
          <cell r="F4">
            <v>0.64490299000000006</v>
          </cell>
          <cell r="G4">
            <v>3.3135923333333338E-3</v>
          </cell>
        </row>
        <row r="5">
          <cell r="A5" t="str">
            <v>AL</v>
          </cell>
          <cell r="B5" t="str">
            <v>Maceió</v>
          </cell>
          <cell r="C5">
            <v>0.28914623333333334</v>
          </cell>
          <cell r="D5">
            <v>0.25845154999999997</v>
          </cell>
          <cell r="E5">
            <v>0.38751657499999997</v>
          </cell>
          <cell r="F5">
            <v>1.0305537E-3</v>
          </cell>
          <cell r="G5">
            <v>0.57983726666666668</v>
          </cell>
        </row>
        <row r="6">
          <cell r="A6" t="str">
            <v>AM</v>
          </cell>
          <cell r="B6" t="str">
            <v>Manaus</v>
          </cell>
          <cell r="C6">
            <v>0.61199333333333339</v>
          </cell>
          <cell r="D6">
            <v>0.68252000000000002</v>
          </cell>
          <cell r="E6">
            <v>0.52619000000000005</v>
          </cell>
          <cell r="F6">
            <v>0.7485719999999999</v>
          </cell>
          <cell r="G6">
            <v>2.6546100000000004E-3</v>
          </cell>
        </row>
        <row r="7">
          <cell r="A7" t="str">
            <v>AP</v>
          </cell>
          <cell r="B7" t="str">
            <v>Macapá</v>
          </cell>
          <cell r="C7">
            <v>0.70343999999999995</v>
          </cell>
          <cell r="D7">
            <v>0.61187250000000004</v>
          </cell>
          <cell r="E7">
            <v>0.52066999999999997</v>
          </cell>
          <cell r="F7">
            <v>0.8073030000000001</v>
          </cell>
          <cell r="G7">
            <v>3.9108766666666661E-3</v>
          </cell>
        </row>
        <row r="8">
          <cell r="A8" t="str">
            <v>BA</v>
          </cell>
          <cell r="B8" t="str">
            <v>Salvador</v>
          </cell>
          <cell r="C8">
            <v>0.33758626666666669</v>
          </cell>
          <cell r="D8">
            <v>0.193365275</v>
          </cell>
          <cell r="E8">
            <v>0.320346725</v>
          </cell>
          <cell r="F8">
            <v>1.3079566000000001E-3</v>
          </cell>
          <cell r="G8">
            <v>0.55237566666666671</v>
          </cell>
        </row>
        <row r="9">
          <cell r="A9" t="str">
            <v>CE</v>
          </cell>
          <cell r="B9" t="str">
            <v>Fortaleza</v>
          </cell>
          <cell r="C9">
            <v>0.4596987666666667</v>
          </cell>
          <cell r="D9">
            <v>0.30879404999999999</v>
          </cell>
          <cell r="E9">
            <v>0.375854825</v>
          </cell>
          <cell r="F9">
            <v>1.0967843000000001E-3</v>
          </cell>
          <cell r="G9">
            <v>0.49514948333333331</v>
          </cell>
        </row>
        <row r="10">
          <cell r="A10" t="str">
            <v>DF</v>
          </cell>
          <cell r="B10" t="str">
            <v>Brasília</v>
          </cell>
          <cell r="C10">
            <v>0.20910666666666669</v>
          </cell>
          <cell r="D10">
            <v>0.1444125</v>
          </cell>
          <cell r="E10">
            <v>7.5002499999999998E-4</v>
          </cell>
          <cell r="F10">
            <v>0.28451899999999997</v>
          </cell>
          <cell r="G10">
            <v>0.34284833333333337</v>
          </cell>
        </row>
        <row r="11">
          <cell r="A11" t="str">
            <v>ES</v>
          </cell>
          <cell r="B11" t="str">
            <v>Vitória</v>
          </cell>
          <cell r="C11">
            <v>0.21622000000000002</v>
          </cell>
          <cell r="D11">
            <v>7.4054999999999998E-4</v>
          </cell>
          <cell r="E11">
            <v>0.22283249999999999</v>
          </cell>
          <cell r="F11">
            <v>0.22584099999999999</v>
          </cell>
          <cell r="G11">
            <v>0.48414833333333329</v>
          </cell>
        </row>
        <row r="12">
          <cell r="A12" t="str">
            <v>GO</v>
          </cell>
          <cell r="B12" t="str">
            <v>Goiânia</v>
          </cell>
          <cell r="C12">
            <v>0.19493593333333334</v>
          </cell>
          <cell r="D12">
            <v>0.1527191</v>
          </cell>
          <cell r="E12">
            <v>6.7486099999999991E-4</v>
          </cell>
          <cell r="F12">
            <v>0.30467782000000004</v>
          </cell>
          <cell r="G12">
            <v>0.45364966666666667</v>
          </cell>
        </row>
        <row r="13">
          <cell r="A13" t="str">
            <v>MA</v>
          </cell>
          <cell r="B13" t="str">
            <v>São Luis</v>
          </cell>
          <cell r="C13">
            <v>0.41644666666666674</v>
          </cell>
          <cell r="D13">
            <v>0.34527999999999998</v>
          </cell>
          <cell r="E13">
            <v>0.28656999999999994</v>
          </cell>
          <cell r="F13">
            <v>1.5220460000000002E-3</v>
          </cell>
          <cell r="G13">
            <v>0.44551833333333324</v>
          </cell>
        </row>
        <row r="14">
          <cell r="A14" t="str">
            <v>MG</v>
          </cell>
          <cell r="B14" t="str">
            <v>Belo Horizonte</v>
          </cell>
          <cell r="C14">
            <v>0.16332666666666665</v>
          </cell>
          <cell r="D14">
            <v>6.1042499999999994E-4</v>
          </cell>
          <cell r="E14">
            <v>0.14942</v>
          </cell>
          <cell r="F14">
            <v>0.26058600000000004</v>
          </cell>
          <cell r="G14">
            <v>0.43575999999999998</v>
          </cell>
        </row>
        <row r="15">
          <cell r="A15" t="str">
            <v>MS</v>
          </cell>
          <cell r="B15" t="str">
            <v>Campo Grande</v>
          </cell>
          <cell r="C15">
            <v>0.17792776666666668</v>
          </cell>
          <cell r="D15">
            <v>0.1747042</v>
          </cell>
          <cell r="E15">
            <v>8.4653025000000005E-4</v>
          </cell>
          <cell r="F15">
            <v>0.36351197000000002</v>
          </cell>
          <cell r="G15">
            <v>0.45116321666666664</v>
          </cell>
        </row>
        <row r="16">
          <cell r="A16" t="str">
            <v>MT</v>
          </cell>
          <cell r="B16" t="str">
            <v>Cuiabá</v>
          </cell>
          <cell r="C16">
            <v>0.25706856666666666</v>
          </cell>
          <cell r="D16">
            <v>0.247938775</v>
          </cell>
          <cell r="E16">
            <v>8.6744599999999991E-4</v>
          </cell>
          <cell r="F16">
            <v>0.42239612999999998</v>
          </cell>
          <cell r="G16">
            <v>0.37738613333333326</v>
          </cell>
        </row>
        <row r="17">
          <cell r="A17" t="str">
            <v>PA</v>
          </cell>
          <cell r="B17" t="str">
            <v>Belém</v>
          </cell>
          <cell r="C17">
            <v>0.3986294666666666</v>
          </cell>
          <cell r="D17">
            <v>0.33793967499999999</v>
          </cell>
          <cell r="E17">
            <v>0.30650889999999997</v>
          </cell>
          <cell r="F17">
            <v>0.19881293000000003</v>
          </cell>
          <cell r="G17">
            <v>4.272091166666667E-3</v>
          </cell>
        </row>
        <row r="18">
          <cell r="A18" t="str">
            <v>PB</v>
          </cell>
          <cell r="B18" t="str">
            <v>João Pessoa</v>
          </cell>
          <cell r="C18">
            <v>0.45541383333333335</v>
          </cell>
          <cell r="D18">
            <v>0.29693484999999997</v>
          </cell>
          <cell r="E18">
            <v>0.42737440000000004</v>
          </cell>
          <cell r="F18">
            <v>1.0128572000000001E-3</v>
          </cell>
          <cell r="G18">
            <v>0.57464418333333345</v>
          </cell>
        </row>
        <row r="19">
          <cell r="A19" t="str">
            <v>PE</v>
          </cell>
          <cell r="B19" t="str">
            <v>Recife</v>
          </cell>
          <cell r="C19">
            <v>0.45287729999999993</v>
          </cell>
          <cell r="D19">
            <v>0.291095775</v>
          </cell>
          <cell r="E19">
            <v>0.42429897500000002</v>
          </cell>
          <cell r="F19">
            <v>1.0040876000000001E-3</v>
          </cell>
          <cell r="G19">
            <v>0.58493188333333335</v>
          </cell>
        </row>
        <row r="20">
          <cell r="A20" t="str">
            <v>PI</v>
          </cell>
          <cell r="B20" t="str">
            <v>Terezina</v>
          </cell>
          <cell r="C20">
            <v>0.42908033333333334</v>
          </cell>
          <cell r="D20">
            <v>0.31216825000000004</v>
          </cell>
          <cell r="E20">
            <v>0.30226149999999996</v>
          </cell>
          <cell r="F20">
            <v>1.1929968999999999E-3</v>
          </cell>
          <cell r="G20">
            <v>0.44058248333333333</v>
          </cell>
        </row>
        <row r="21">
          <cell r="A21" t="str">
            <v>PR</v>
          </cell>
          <cell r="B21" t="str">
            <v>Curitiba</v>
          </cell>
          <cell r="C21">
            <v>4.989086666666668E-4</v>
          </cell>
          <cell r="D21">
            <v>0.11315657500000001</v>
          </cell>
          <cell r="E21">
            <v>0.17685632500000001</v>
          </cell>
          <cell r="F21">
            <v>0.3643189</v>
          </cell>
          <cell r="G21">
            <v>0.54721853333333326</v>
          </cell>
        </row>
        <row r="22">
          <cell r="A22" t="str">
            <v>RJ</v>
          </cell>
          <cell r="B22" t="str">
            <v>Rio de Janeiro</v>
          </cell>
          <cell r="C22">
            <v>0.15477666666666667</v>
          </cell>
          <cell r="D22">
            <v>5.835250000000001E-4</v>
          </cell>
          <cell r="E22">
            <v>0.20026999999999998</v>
          </cell>
          <cell r="F22">
            <v>0.31819400000000003</v>
          </cell>
          <cell r="G22">
            <v>0.45159999999999995</v>
          </cell>
        </row>
        <row r="23">
          <cell r="A23" t="str">
            <v>RN</v>
          </cell>
          <cell r="B23" t="str">
            <v>Natal</v>
          </cell>
          <cell r="C23">
            <v>0.45999376666666669</v>
          </cell>
          <cell r="D23">
            <v>0.30627197499999997</v>
          </cell>
          <cell r="E23">
            <v>0.43217542499999995</v>
          </cell>
          <cell r="F23">
            <v>1.0403255999999999E-3</v>
          </cell>
          <cell r="G23">
            <v>0.5560687333333334</v>
          </cell>
        </row>
        <row r="24">
          <cell r="A24" t="str">
            <v>RO</v>
          </cell>
          <cell r="B24" t="str">
            <v>Porto Velho</v>
          </cell>
          <cell r="C24">
            <v>0.4057033333333333</v>
          </cell>
          <cell r="D24">
            <v>0.39168249999999999</v>
          </cell>
          <cell r="E24">
            <v>0.24387499999999998</v>
          </cell>
          <cell r="F24">
            <v>0.54788000000000003</v>
          </cell>
          <cell r="G24">
            <v>2.6987600000000006E-3</v>
          </cell>
        </row>
        <row r="25">
          <cell r="A25" t="str">
            <v>RR</v>
          </cell>
          <cell r="B25" t="str">
            <v>Boa Vista</v>
          </cell>
          <cell r="C25">
            <v>0.8684900000000001</v>
          </cell>
          <cell r="D25">
            <v>0.83930499999999997</v>
          </cell>
          <cell r="E25">
            <v>0.67650500000000002</v>
          </cell>
          <cell r="F25">
            <v>0.79337900000000006</v>
          </cell>
          <cell r="G25">
            <v>3.3374600000000004E-3</v>
          </cell>
        </row>
        <row r="26">
          <cell r="A26" t="str">
            <v>RS</v>
          </cell>
          <cell r="B26" t="str">
            <v>Porto Alegre</v>
          </cell>
          <cell r="C26">
            <v>5.9460566666666675E-4</v>
          </cell>
          <cell r="D26">
            <v>0.19644299999999998</v>
          </cell>
          <cell r="E26">
            <v>0.23335329999999999</v>
          </cell>
          <cell r="F26">
            <v>0.44884017000000004</v>
          </cell>
          <cell r="G26">
            <v>0.59925601666666672</v>
          </cell>
        </row>
        <row r="27">
          <cell r="A27" t="str">
            <v>SC</v>
          </cell>
          <cell r="B27" t="str">
            <v>Florianópolis</v>
          </cell>
          <cell r="C27">
            <v>4.3053933333333334E-4</v>
          </cell>
          <cell r="D27">
            <v>0.15069535000000001</v>
          </cell>
          <cell r="E27">
            <v>0.21858174999999996</v>
          </cell>
          <cell r="F27">
            <v>0.41227149000000007</v>
          </cell>
          <cell r="G27">
            <v>0.60100576666666661</v>
          </cell>
        </row>
        <row r="28">
          <cell r="A28" t="str">
            <v>SE</v>
          </cell>
          <cell r="B28" t="str">
            <v>Aracajú</v>
          </cell>
          <cell r="C28">
            <v>0.4130047</v>
          </cell>
          <cell r="D28">
            <v>0.2458071</v>
          </cell>
          <cell r="E28">
            <v>0.38143927500000002</v>
          </cell>
          <cell r="F28">
            <v>1.3893225999999999E-3</v>
          </cell>
          <cell r="G28">
            <v>0.61325383333333328</v>
          </cell>
        </row>
        <row r="29">
          <cell r="A29" t="str">
            <v>SP</v>
          </cell>
          <cell r="B29" t="str">
            <v>São Paulo</v>
          </cell>
          <cell r="C29">
            <v>9.8523233333333335E-2</v>
          </cell>
          <cell r="D29">
            <v>6.4784999999999995E-4</v>
          </cell>
          <cell r="E29">
            <v>0.148312525</v>
          </cell>
          <cell r="F29">
            <v>0.31785656999999995</v>
          </cell>
          <cell r="G29">
            <v>0.51918365000000011</v>
          </cell>
        </row>
        <row r="30">
          <cell r="A30" t="str">
            <v>TO</v>
          </cell>
          <cell r="B30" t="str">
            <v>Palmas</v>
          </cell>
          <cell r="C30">
            <v>0.28723023333333325</v>
          </cell>
          <cell r="D30">
            <v>0.23263767499999999</v>
          </cell>
          <cell r="E30">
            <v>0.16604045000000001</v>
          </cell>
          <cell r="F30">
            <v>0.19924667000000001</v>
          </cell>
          <cell r="G30">
            <v>4.0833518333333336E-3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topLeftCell="B4" workbookViewId="0">
      <selection activeCell="C34" sqref="C34"/>
    </sheetView>
  </sheetViews>
  <sheetFormatPr defaultRowHeight="12.75" x14ac:dyDescent="0.2"/>
  <cols>
    <col min="1" max="1" width="2.7109375" style="1" customWidth="1"/>
    <col min="2" max="2" width="4.28515625" style="1" customWidth="1"/>
    <col min="3" max="3" width="16.7109375" style="1" bestFit="1" customWidth="1"/>
    <col min="4" max="4" width="5.85546875" style="1" customWidth="1"/>
    <col min="5" max="5" width="6" style="1" customWidth="1"/>
    <col min="6" max="7" width="5.85546875" style="1" customWidth="1"/>
    <col min="8" max="8" width="6.140625" style="1" bestFit="1" customWidth="1"/>
    <col min="9" max="30" width="5.7109375" style="1" bestFit="1" customWidth="1"/>
    <col min="31" max="256" width="9.140625" style="1"/>
    <col min="257" max="257" width="2.7109375" style="1" customWidth="1"/>
    <col min="258" max="258" width="4.28515625" style="1" customWidth="1"/>
    <col min="259" max="259" width="16.7109375" style="1" bestFit="1" customWidth="1"/>
    <col min="260" max="260" width="5.85546875" style="1" customWidth="1"/>
    <col min="261" max="261" width="6" style="1" customWidth="1"/>
    <col min="262" max="263" width="5.85546875" style="1" customWidth="1"/>
    <col min="264" max="264" width="6.140625" style="1" bestFit="1" customWidth="1"/>
    <col min="265" max="286" width="5.7109375" style="1" bestFit="1" customWidth="1"/>
    <col min="287" max="512" width="9.140625" style="1"/>
    <col min="513" max="513" width="2.7109375" style="1" customWidth="1"/>
    <col min="514" max="514" width="4.28515625" style="1" customWidth="1"/>
    <col min="515" max="515" width="16.7109375" style="1" bestFit="1" customWidth="1"/>
    <col min="516" max="516" width="5.85546875" style="1" customWidth="1"/>
    <col min="517" max="517" width="6" style="1" customWidth="1"/>
    <col min="518" max="519" width="5.85546875" style="1" customWidth="1"/>
    <col min="520" max="520" width="6.140625" style="1" bestFit="1" customWidth="1"/>
    <col min="521" max="542" width="5.7109375" style="1" bestFit="1" customWidth="1"/>
    <col min="543" max="768" width="9.140625" style="1"/>
    <col min="769" max="769" width="2.7109375" style="1" customWidth="1"/>
    <col min="770" max="770" width="4.28515625" style="1" customWidth="1"/>
    <col min="771" max="771" width="16.7109375" style="1" bestFit="1" customWidth="1"/>
    <col min="772" max="772" width="5.85546875" style="1" customWidth="1"/>
    <col min="773" max="773" width="6" style="1" customWidth="1"/>
    <col min="774" max="775" width="5.85546875" style="1" customWidth="1"/>
    <col min="776" max="776" width="6.140625" style="1" bestFit="1" customWidth="1"/>
    <col min="777" max="798" width="5.7109375" style="1" bestFit="1" customWidth="1"/>
    <col min="799" max="1024" width="9.140625" style="1"/>
    <col min="1025" max="1025" width="2.7109375" style="1" customWidth="1"/>
    <col min="1026" max="1026" width="4.28515625" style="1" customWidth="1"/>
    <col min="1027" max="1027" width="16.7109375" style="1" bestFit="1" customWidth="1"/>
    <col min="1028" max="1028" width="5.85546875" style="1" customWidth="1"/>
    <col min="1029" max="1029" width="6" style="1" customWidth="1"/>
    <col min="1030" max="1031" width="5.85546875" style="1" customWidth="1"/>
    <col min="1032" max="1032" width="6.140625" style="1" bestFit="1" customWidth="1"/>
    <col min="1033" max="1054" width="5.7109375" style="1" bestFit="1" customWidth="1"/>
    <col min="1055" max="1280" width="9.140625" style="1"/>
    <col min="1281" max="1281" width="2.7109375" style="1" customWidth="1"/>
    <col min="1282" max="1282" width="4.28515625" style="1" customWidth="1"/>
    <col min="1283" max="1283" width="16.7109375" style="1" bestFit="1" customWidth="1"/>
    <col min="1284" max="1284" width="5.85546875" style="1" customWidth="1"/>
    <col min="1285" max="1285" width="6" style="1" customWidth="1"/>
    <col min="1286" max="1287" width="5.85546875" style="1" customWidth="1"/>
    <col min="1288" max="1288" width="6.140625" style="1" bestFit="1" customWidth="1"/>
    <col min="1289" max="1310" width="5.7109375" style="1" bestFit="1" customWidth="1"/>
    <col min="1311" max="1536" width="9.140625" style="1"/>
    <col min="1537" max="1537" width="2.7109375" style="1" customWidth="1"/>
    <col min="1538" max="1538" width="4.28515625" style="1" customWidth="1"/>
    <col min="1539" max="1539" width="16.7109375" style="1" bestFit="1" customWidth="1"/>
    <col min="1540" max="1540" width="5.85546875" style="1" customWidth="1"/>
    <col min="1541" max="1541" width="6" style="1" customWidth="1"/>
    <col min="1542" max="1543" width="5.85546875" style="1" customWidth="1"/>
    <col min="1544" max="1544" width="6.140625" style="1" bestFit="1" customWidth="1"/>
    <col min="1545" max="1566" width="5.7109375" style="1" bestFit="1" customWidth="1"/>
    <col min="1567" max="1792" width="9.140625" style="1"/>
    <col min="1793" max="1793" width="2.7109375" style="1" customWidth="1"/>
    <col min="1794" max="1794" width="4.28515625" style="1" customWidth="1"/>
    <col min="1795" max="1795" width="16.7109375" style="1" bestFit="1" customWidth="1"/>
    <col min="1796" max="1796" width="5.85546875" style="1" customWidth="1"/>
    <col min="1797" max="1797" width="6" style="1" customWidth="1"/>
    <col min="1798" max="1799" width="5.85546875" style="1" customWidth="1"/>
    <col min="1800" max="1800" width="6.140625" style="1" bestFit="1" customWidth="1"/>
    <col min="1801" max="1822" width="5.7109375" style="1" bestFit="1" customWidth="1"/>
    <col min="1823" max="2048" width="9.140625" style="1"/>
    <col min="2049" max="2049" width="2.7109375" style="1" customWidth="1"/>
    <col min="2050" max="2050" width="4.28515625" style="1" customWidth="1"/>
    <col min="2051" max="2051" width="16.7109375" style="1" bestFit="1" customWidth="1"/>
    <col min="2052" max="2052" width="5.85546875" style="1" customWidth="1"/>
    <col min="2053" max="2053" width="6" style="1" customWidth="1"/>
    <col min="2054" max="2055" width="5.85546875" style="1" customWidth="1"/>
    <col min="2056" max="2056" width="6.140625" style="1" bestFit="1" customWidth="1"/>
    <col min="2057" max="2078" width="5.7109375" style="1" bestFit="1" customWidth="1"/>
    <col min="2079" max="2304" width="9.140625" style="1"/>
    <col min="2305" max="2305" width="2.7109375" style="1" customWidth="1"/>
    <col min="2306" max="2306" width="4.28515625" style="1" customWidth="1"/>
    <col min="2307" max="2307" width="16.7109375" style="1" bestFit="1" customWidth="1"/>
    <col min="2308" max="2308" width="5.85546875" style="1" customWidth="1"/>
    <col min="2309" max="2309" width="6" style="1" customWidth="1"/>
    <col min="2310" max="2311" width="5.85546875" style="1" customWidth="1"/>
    <col min="2312" max="2312" width="6.140625" style="1" bestFit="1" customWidth="1"/>
    <col min="2313" max="2334" width="5.7109375" style="1" bestFit="1" customWidth="1"/>
    <col min="2335" max="2560" width="9.140625" style="1"/>
    <col min="2561" max="2561" width="2.7109375" style="1" customWidth="1"/>
    <col min="2562" max="2562" width="4.28515625" style="1" customWidth="1"/>
    <col min="2563" max="2563" width="16.7109375" style="1" bestFit="1" customWidth="1"/>
    <col min="2564" max="2564" width="5.85546875" style="1" customWidth="1"/>
    <col min="2565" max="2565" width="6" style="1" customWidth="1"/>
    <col min="2566" max="2567" width="5.85546875" style="1" customWidth="1"/>
    <col min="2568" max="2568" width="6.140625" style="1" bestFit="1" customWidth="1"/>
    <col min="2569" max="2590" width="5.7109375" style="1" bestFit="1" customWidth="1"/>
    <col min="2591" max="2816" width="9.140625" style="1"/>
    <col min="2817" max="2817" width="2.7109375" style="1" customWidth="1"/>
    <col min="2818" max="2818" width="4.28515625" style="1" customWidth="1"/>
    <col min="2819" max="2819" width="16.7109375" style="1" bestFit="1" customWidth="1"/>
    <col min="2820" max="2820" width="5.85546875" style="1" customWidth="1"/>
    <col min="2821" max="2821" width="6" style="1" customWidth="1"/>
    <col min="2822" max="2823" width="5.85546875" style="1" customWidth="1"/>
    <col min="2824" max="2824" width="6.140625" style="1" bestFit="1" customWidth="1"/>
    <col min="2825" max="2846" width="5.7109375" style="1" bestFit="1" customWidth="1"/>
    <col min="2847" max="3072" width="9.140625" style="1"/>
    <col min="3073" max="3073" width="2.7109375" style="1" customWidth="1"/>
    <col min="3074" max="3074" width="4.28515625" style="1" customWidth="1"/>
    <col min="3075" max="3075" width="16.7109375" style="1" bestFit="1" customWidth="1"/>
    <col min="3076" max="3076" width="5.85546875" style="1" customWidth="1"/>
    <col min="3077" max="3077" width="6" style="1" customWidth="1"/>
    <col min="3078" max="3079" width="5.85546875" style="1" customWidth="1"/>
    <col min="3080" max="3080" width="6.140625" style="1" bestFit="1" customWidth="1"/>
    <col min="3081" max="3102" width="5.7109375" style="1" bestFit="1" customWidth="1"/>
    <col min="3103" max="3328" width="9.140625" style="1"/>
    <col min="3329" max="3329" width="2.7109375" style="1" customWidth="1"/>
    <col min="3330" max="3330" width="4.28515625" style="1" customWidth="1"/>
    <col min="3331" max="3331" width="16.7109375" style="1" bestFit="1" customWidth="1"/>
    <col min="3332" max="3332" width="5.85546875" style="1" customWidth="1"/>
    <col min="3333" max="3333" width="6" style="1" customWidth="1"/>
    <col min="3334" max="3335" width="5.85546875" style="1" customWidth="1"/>
    <col min="3336" max="3336" width="6.140625" style="1" bestFit="1" customWidth="1"/>
    <col min="3337" max="3358" width="5.7109375" style="1" bestFit="1" customWidth="1"/>
    <col min="3359" max="3584" width="9.140625" style="1"/>
    <col min="3585" max="3585" width="2.7109375" style="1" customWidth="1"/>
    <col min="3586" max="3586" width="4.28515625" style="1" customWidth="1"/>
    <col min="3587" max="3587" width="16.7109375" style="1" bestFit="1" customWidth="1"/>
    <col min="3588" max="3588" width="5.85546875" style="1" customWidth="1"/>
    <col min="3589" max="3589" width="6" style="1" customWidth="1"/>
    <col min="3590" max="3591" width="5.85546875" style="1" customWidth="1"/>
    <col min="3592" max="3592" width="6.140625" style="1" bestFit="1" customWidth="1"/>
    <col min="3593" max="3614" width="5.7109375" style="1" bestFit="1" customWidth="1"/>
    <col min="3615" max="3840" width="9.140625" style="1"/>
    <col min="3841" max="3841" width="2.7109375" style="1" customWidth="1"/>
    <col min="3842" max="3842" width="4.28515625" style="1" customWidth="1"/>
    <col min="3843" max="3843" width="16.7109375" style="1" bestFit="1" customWidth="1"/>
    <col min="3844" max="3844" width="5.85546875" style="1" customWidth="1"/>
    <col min="3845" max="3845" width="6" style="1" customWidth="1"/>
    <col min="3846" max="3847" width="5.85546875" style="1" customWidth="1"/>
    <col min="3848" max="3848" width="6.140625" style="1" bestFit="1" customWidth="1"/>
    <col min="3849" max="3870" width="5.7109375" style="1" bestFit="1" customWidth="1"/>
    <col min="3871" max="4096" width="9.140625" style="1"/>
    <col min="4097" max="4097" width="2.7109375" style="1" customWidth="1"/>
    <col min="4098" max="4098" width="4.28515625" style="1" customWidth="1"/>
    <col min="4099" max="4099" width="16.7109375" style="1" bestFit="1" customWidth="1"/>
    <col min="4100" max="4100" width="5.85546875" style="1" customWidth="1"/>
    <col min="4101" max="4101" width="6" style="1" customWidth="1"/>
    <col min="4102" max="4103" width="5.85546875" style="1" customWidth="1"/>
    <col min="4104" max="4104" width="6.140625" style="1" bestFit="1" customWidth="1"/>
    <col min="4105" max="4126" width="5.7109375" style="1" bestFit="1" customWidth="1"/>
    <col min="4127" max="4352" width="9.140625" style="1"/>
    <col min="4353" max="4353" width="2.7109375" style="1" customWidth="1"/>
    <col min="4354" max="4354" width="4.28515625" style="1" customWidth="1"/>
    <col min="4355" max="4355" width="16.7109375" style="1" bestFit="1" customWidth="1"/>
    <col min="4356" max="4356" width="5.85546875" style="1" customWidth="1"/>
    <col min="4357" max="4357" width="6" style="1" customWidth="1"/>
    <col min="4358" max="4359" width="5.85546875" style="1" customWidth="1"/>
    <col min="4360" max="4360" width="6.140625" style="1" bestFit="1" customWidth="1"/>
    <col min="4361" max="4382" width="5.7109375" style="1" bestFit="1" customWidth="1"/>
    <col min="4383" max="4608" width="9.140625" style="1"/>
    <col min="4609" max="4609" width="2.7109375" style="1" customWidth="1"/>
    <col min="4610" max="4610" width="4.28515625" style="1" customWidth="1"/>
    <col min="4611" max="4611" width="16.7109375" style="1" bestFit="1" customWidth="1"/>
    <col min="4612" max="4612" width="5.85546875" style="1" customWidth="1"/>
    <col min="4613" max="4613" width="6" style="1" customWidth="1"/>
    <col min="4614" max="4615" width="5.85546875" style="1" customWidth="1"/>
    <col min="4616" max="4616" width="6.140625" style="1" bestFit="1" customWidth="1"/>
    <col min="4617" max="4638" width="5.7109375" style="1" bestFit="1" customWidth="1"/>
    <col min="4639" max="4864" width="9.140625" style="1"/>
    <col min="4865" max="4865" width="2.7109375" style="1" customWidth="1"/>
    <col min="4866" max="4866" width="4.28515625" style="1" customWidth="1"/>
    <col min="4867" max="4867" width="16.7109375" style="1" bestFit="1" customWidth="1"/>
    <col min="4868" max="4868" width="5.85546875" style="1" customWidth="1"/>
    <col min="4869" max="4869" width="6" style="1" customWidth="1"/>
    <col min="4870" max="4871" width="5.85546875" style="1" customWidth="1"/>
    <col min="4872" max="4872" width="6.140625" style="1" bestFit="1" customWidth="1"/>
    <col min="4873" max="4894" width="5.7109375" style="1" bestFit="1" customWidth="1"/>
    <col min="4895" max="5120" width="9.140625" style="1"/>
    <col min="5121" max="5121" width="2.7109375" style="1" customWidth="1"/>
    <col min="5122" max="5122" width="4.28515625" style="1" customWidth="1"/>
    <col min="5123" max="5123" width="16.7109375" style="1" bestFit="1" customWidth="1"/>
    <col min="5124" max="5124" width="5.85546875" style="1" customWidth="1"/>
    <col min="5125" max="5125" width="6" style="1" customWidth="1"/>
    <col min="5126" max="5127" width="5.85546875" style="1" customWidth="1"/>
    <col min="5128" max="5128" width="6.140625" style="1" bestFit="1" customWidth="1"/>
    <col min="5129" max="5150" width="5.7109375" style="1" bestFit="1" customWidth="1"/>
    <col min="5151" max="5376" width="9.140625" style="1"/>
    <col min="5377" max="5377" width="2.7109375" style="1" customWidth="1"/>
    <col min="5378" max="5378" width="4.28515625" style="1" customWidth="1"/>
    <col min="5379" max="5379" width="16.7109375" style="1" bestFit="1" customWidth="1"/>
    <col min="5380" max="5380" width="5.85546875" style="1" customWidth="1"/>
    <col min="5381" max="5381" width="6" style="1" customWidth="1"/>
    <col min="5382" max="5383" width="5.85546875" style="1" customWidth="1"/>
    <col min="5384" max="5384" width="6.140625" style="1" bestFit="1" customWidth="1"/>
    <col min="5385" max="5406" width="5.7109375" style="1" bestFit="1" customWidth="1"/>
    <col min="5407" max="5632" width="9.140625" style="1"/>
    <col min="5633" max="5633" width="2.7109375" style="1" customWidth="1"/>
    <col min="5634" max="5634" width="4.28515625" style="1" customWidth="1"/>
    <col min="5635" max="5635" width="16.7109375" style="1" bestFit="1" customWidth="1"/>
    <col min="5636" max="5636" width="5.85546875" style="1" customWidth="1"/>
    <col min="5637" max="5637" width="6" style="1" customWidth="1"/>
    <col min="5638" max="5639" width="5.85546875" style="1" customWidth="1"/>
    <col min="5640" max="5640" width="6.140625" style="1" bestFit="1" customWidth="1"/>
    <col min="5641" max="5662" width="5.7109375" style="1" bestFit="1" customWidth="1"/>
    <col min="5663" max="5888" width="9.140625" style="1"/>
    <col min="5889" max="5889" width="2.7109375" style="1" customWidth="1"/>
    <col min="5890" max="5890" width="4.28515625" style="1" customWidth="1"/>
    <col min="5891" max="5891" width="16.7109375" style="1" bestFit="1" customWidth="1"/>
    <col min="5892" max="5892" width="5.85546875" style="1" customWidth="1"/>
    <col min="5893" max="5893" width="6" style="1" customWidth="1"/>
    <col min="5894" max="5895" width="5.85546875" style="1" customWidth="1"/>
    <col min="5896" max="5896" width="6.140625" style="1" bestFit="1" customWidth="1"/>
    <col min="5897" max="5918" width="5.7109375" style="1" bestFit="1" customWidth="1"/>
    <col min="5919" max="6144" width="9.140625" style="1"/>
    <col min="6145" max="6145" width="2.7109375" style="1" customWidth="1"/>
    <col min="6146" max="6146" width="4.28515625" style="1" customWidth="1"/>
    <col min="6147" max="6147" width="16.7109375" style="1" bestFit="1" customWidth="1"/>
    <col min="6148" max="6148" width="5.85546875" style="1" customWidth="1"/>
    <col min="6149" max="6149" width="6" style="1" customWidth="1"/>
    <col min="6150" max="6151" width="5.85546875" style="1" customWidth="1"/>
    <col min="6152" max="6152" width="6.140625" style="1" bestFit="1" customWidth="1"/>
    <col min="6153" max="6174" width="5.7109375" style="1" bestFit="1" customWidth="1"/>
    <col min="6175" max="6400" width="9.140625" style="1"/>
    <col min="6401" max="6401" width="2.7109375" style="1" customWidth="1"/>
    <col min="6402" max="6402" width="4.28515625" style="1" customWidth="1"/>
    <col min="6403" max="6403" width="16.7109375" style="1" bestFit="1" customWidth="1"/>
    <col min="6404" max="6404" width="5.85546875" style="1" customWidth="1"/>
    <col min="6405" max="6405" width="6" style="1" customWidth="1"/>
    <col min="6406" max="6407" width="5.85546875" style="1" customWidth="1"/>
    <col min="6408" max="6408" width="6.140625" style="1" bestFit="1" customWidth="1"/>
    <col min="6409" max="6430" width="5.7109375" style="1" bestFit="1" customWidth="1"/>
    <col min="6431" max="6656" width="9.140625" style="1"/>
    <col min="6657" max="6657" width="2.7109375" style="1" customWidth="1"/>
    <col min="6658" max="6658" width="4.28515625" style="1" customWidth="1"/>
    <col min="6659" max="6659" width="16.7109375" style="1" bestFit="1" customWidth="1"/>
    <col min="6660" max="6660" width="5.85546875" style="1" customWidth="1"/>
    <col min="6661" max="6661" width="6" style="1" customWidth="1"/>
    <col min="6662" max="6663" width="5.85546875" style="1" customWidth="1"/>
    <col min="6664" max="6664" width="6.140625" style="1" bestFit="1" customWidth="1"/>
    <col min="6665" max="6686" width="5.7109375" style="1" bestFit="1" customWidth="1"/>
    <col min="6687" max="6912" width="9.140625" style="1"/>
    <col min="6913" max="6913" width="2.7109375" style="1" customWidth="1"/>
    <col min="6914" max="6914" width="4.28515625" style="1" customWidth="1"/>
    <col min="6915" max="6915" width="16.7109375" style="1" bestFit="1" customWidth="1"/>
    <col min="6916" max="6916" width="5.85546875" style="1" customWidth="1"/>
    <col min="6917" max="6917" width="6" style="1" customWidth="1"/>
    <col min="6918" max="6919" width="5.85546875" style="1" customWidth="1"/>
    <col min="6920" max="6920" width="6.140625" style="1" bestFit="1" customWidth="1"/>
    <col min="6921" max="6942" width="5.7109375" style="1" bestFit="1" customWidth="1"/>
    <col min="6943" max="7168" width="9.140625" style="1"/>
    <col min="7169" max="7169" width="2.7109375" style="1" customWidth="1"/>
    <col min="7170" max="7170" width="4.28515625" style="1" customWidth="1"/>
    <col min="7171" max="7171" width="16.7109375" style="1" bestFit="1" customWidth="1"/>
    <col min="7172" max="7172" width="5.85546875" style="1" customWidth="1"/>
    <col min="7173" max="7173" width="6" style="1" customWidth="1"/>
    <col min="7174" max="7175" width="5.85546875" style="1" customWidth="1"/>
    <col min="7176" max="7176" width="6.140625" style="1" bestFit="1" customWidth="1"/>
    <col min="7177" max="7198" width="5.7109375" style="1" bestFit="1" customWidth="1"/>
    <col min="7199" max="7424" width="9.140625" style="1"/>
    <col min="7425" max="7425" width="2.7109375" style="1" customWidth="1"/>
    <col min="7426" max="7426" width="4.28515625" style="1" customWidth="1"/>
    <col min="7427" max="7427" width="16.7109375" style="1" bestFit="1" customWidth="1"/>
    <col min="7428" max="7428" width="5.85546875" style="1" customWidth="1"/>
    <col min="7429" max="7429" width="6" style="1" customWidth="1"/>
    <col min="7430" max="7431" width="5.85546875" style="1" customWidth="1"/>
    <col min="7432" max="7432" width="6.140625" style="1" bestFit="1" customWidth="1"/>
    <col min="7433" max="7454" width="5.7109375" style="1" bestFit="1" customWidth="1"/>
    <col min="7455" max="7680" width="9.140625" style="1"/>
    <col min="7681" max="7681" width="2.7109375" style="1" customWidth="1"/>
    <col min="7682" max="7682" width="4.28515625" style="1" customWidth="1"/>
    <col min="7683" max="7683" width="16.7109375" style="1" bestFit="1" customWidth="1"/>
    <col min="7684" max="7684" width="5.85546875" style="1" customWidth="1"/>
    <col min="7685" max="7685" width="6" style="1" customWidth="1"/>
    <col min="7686" max="7687" width="5.85546875" style="1" customWidth="1"/>
    <col min="7688" max="7688" width="6.140625" style="1" bestFit="1" customWidth="1"/>
    <col min="7689" max="7710" width="5.7109375" style="1" bestFit="1" customWidth="1"/>
    <col min="7711" max="7936" width="9.140625" style="1"/>
    <col min="7937" max="7937" width="2.7109375" style="1" customWidth="1"/>
    <col min="7938" max="7938" width="4.28515625" style="1" customWidth="1"/>
    <col min="7939" max="7939" width="16.7109375" style="1" bestFit="1" customWidth="1"/>
    <col min="7940" max="7940" width="5.85546875" style="1" customWidth="1"/>
    <col min="7941" max="7941" width="6" style="1" customWidth="1"/>
    <col min="7942" max="7943" width="5.85546875" style="1" customWidth="1"/>
    <col min="7944" max="7944" width="6.140625" style="1" bestFit="1" customWidth="1"/>
    <col min="7945" max="7966" width="5.7109375" style="1" bestFit="1" customWidth="1"/>
    <col min="7967" max="8192" width="9.140625" style="1"/>
    <col min="8193" max="8193" width="2.7109375" style="1" customWidth="1"/>
    <col min="8194" max="8194" width="4.28515625" style="1" customWidth="1"/>
    <col min="8195" max="8195" width="16.7109375" style="1" bestFit="1" customWidth="1"/>
    <col min="8196" max="8196" width="5.85546875" style="1" customWidth="1"/>
    <col min="8197" max="8197" width="6" style="1" customWidth="1"/>
    <col min="8198" max="8199" width="5.85546875" style="1" customWidth="1"/>
    <col min="8200" max="8200" width="6.140625" style="1" bestFit="1" customWidth="1"/>
    <col min="8201" max="8222" width="5.7109375" style="1" bestFit="1" customWidth="1"/>
    <col min="8223" max="8448" width="9.140625" style="1"/>
    <col min="8449" max="8449" width="2.7109375" style="1" customWidth="1"/>
    <col min="8450" max="8450" width="4.28515625" style="1" customWidth="1"/>
    <col min="8451" max="8451" width="16.7109375" style="1" bestFit="1" customWidth="1"/>
    <col min="8452" max="8452" width="5.85546875" style="1" customWidth="1"/>
    <col min="8453" max="8453" width="6" style="1" customWidth="1"/>
    <col min="8454" max="8455" width="5.85546875" style="1" customWidth="1"/>
    <col min="8456" max="8456" width="6.140625" style="1" bestFit="1" customWidth="1"/>
    <col min="8457" max="8478" width="5.7109375" style="1" bestFit="1" customWidth="1"/>
    <col min="8479" max="8704" width="9.140625" style="1"/>
    <col min="8705" max="8705" width="2.7109375" style="1" customWidth="1"/>
    <col min="8706" max="8706" width="4.28515625" style="1" customWidth="1"/>
    <col min="8707" max="8707" width="16.7109375" style="1" bestFit="1" customWidth="1"/>
    <col min="8708" max="8708" width="5.85546875" style="1" customWidth="1"/>
    <col min="8709" max="8709" width="6" style="1" customWidth="1"/>
    <col min="8710" max="8711" width="5.85546875" style="1" customWidth="1"/>
    <col min="8712" max="8712" width="6.140625" style="1" bestFit="1" customWidth="1"/>
    <col min="8713" max="8734" width="5.7109375" style="1" bestFit="1" customWidth="1"/>
    <col min="8735" max="8960" width="9.140625" style="1"/>
    <col min="8961" max="8961" width="2.7109375" style="1" customWidth="1"/>
    <col min="8962" max="8962" width="4.28515625" style="1" customWidth="1"/>
    <col min="8963" max="8963" width="16.7109375" style="1" bestFit="1" customWidth="1"/>
    <col min="8964" max="8964" width="5.85546875" style="1" customWidth="1"/>
    <col min="8965" max="8965" width="6" style="1" customWidth="1"/>
    <col min="8966" max="8967" width="5.85546875" style="1" customWidth="1"/>
    <col min="8968" max="8968" width="6.140625" style="1" bestFit="1" customWidth="1"/>
    <col min="8969" max="8990" width="5.7109375" style="1" bestFit="1" customWidth="1"/>
    <col min="8991" max="9216" width="9.140625" style="1"/>
    <col min="9217" max="9217" width="2.7109375" style="1" customWidth="1"/>
    <col min="9218" max="9218" width="4.28515625" style="1" customWidth="1"/>
    <col min="9219" max="9219" width="16.7109375" style="1" bestFit="1" customWidth="1"/>
    <col min="9220" max="9220" width="5.85546875" style="1" customWidth="1"/>
    <col min="9221" max="9221" width="6" style="1" customWidth="1"/>
    <col min="9222" max="9223" width="5.85546875" style="1" customWidth="1"/>
    <col min="9224" max="9224" width="6.140625" style="1" bestFit="1" customWidth="1"/>
    <col min="9225" max="9246" width="5.7109375" style="1" bestFit="1" customWidth="1"/>
    <col min="9247" max="9472" width="9.140625" style="1"/>
    <col min="9473" max="9473" width="2.7109375" style="1" customWidth="1"/>
    <col min="9474" max="9474" width="4.28515625" style="1" customWidth="1"/>
    <col min="9475" max="9475" width="16.7109375" style="1" bestFit="1" customWidth="1"/>
    <col min="9476" max="9476" width="5.85546875" style="1" customWidth="1"/>
    <col min="9477" max="9477" width="6" style="1" customWidth="1"/>
    <col min="9478" max="9479" width="5.85546875" style="1" customWidth="1"/>
    <col min="9480" max="9480" width="6.140625" style="1" bestFit="1" customWidth="1"/>
    <col min="9481" max="9502" width="5.7109375" style="1" bestFit="1" customWidth="1"/>
    <col min="9503" max="9728" width="9.140625" style="1"/>
    <col min="9729" max="9729" width="2.7109375" style="1" customWidth="1"/>
    <col min="9730" max="9730" width="4.28515625" style="1" customWidth="1"/>
    <col min="9731" max="9731" width="16.7109375" style="1" bestFit="1" customWidth="1"/>
    <col min="9732" max="9732" width="5.85546875" style="1" customWidth="1"/>
    <col min="9733" max="9733" width="6" style="1" customWidth="1"/>
    <col min="9734" max="9735" width="5.85546875" style="1" customWidth="1"/>
    <col min="9736" max="9736" width="6.140625" style="1" bestFit="1" customWidth="1"/>
    <col min="9737" max="9758" width="5.7109375" style="1" bestFit="1" customWidth="1"/>
    <col min="9759" max="9984" width="9.140625" style="1"/>
    <col min="9985" max="9985" width="2.7109375" style="1" customWidth="1"/>
    <col min="9986" max="9986" width="4.28515625" style="1" customWidth="1"/>
    <col min="9987" max="9987" width="16.7109375" style="1" bestFit="1" customWidth="1"/>
    <col min="9988" max="9988" width="5.85546875" style="1" customWidth="1"/>
    <col min="9989" max="9989" width="6" style="1" customWidth="1"/>
    <col min="9990" max="9991" width="5.85546875" style="1" customWidth="1"/>
    <col min="9992" max="9992" width="6.140625" style="1" bestFit="1" customWidth="1"/>
    <col min="9993" max="10014" width="5.7109375" style="1" bestFit="1" customWidth="1"/>
    <col min="10015" max="10240" width="9.140625" style="1"/>
    <col min="10241" max="10241" width="2.7109375" style="1" customWidth="1"/>
    <col min="10242" max="10242" width="4.28515625" style="1" customWidth="1"/>
    <col min="10243" max="10243" width="16.7109375" style="1" bestFit="1" customWidth="1"/>
    <col min="10244" max="10244" width="5.85546875" style="1" customWidth="1"/>
    <col min="10245" max="10245" width="6" style="1" customWidth="1"/>
    <col min="10246" max="10247" width="5.85546875" style="1" customWidth="1"/>
    <col min="10248" max="10248" width="6.140625" style="1" bestFit="1" customWidth="1"/>
    <col min="10249" max="10270" width="5.7109375" style="1" bestFit="1" customWidth="1"/>
    <col min="10271" max="10496" width="9.140625" style="1"/>
    <col min="10497" max="10497" width="2.7109375" style="1" customWidth="1"/>
    <col min="10498" max="10498" width="4.28515625" style="1" customWidth="1"/>
    <col min="10499" max="10499" width="16.7109375" style="1" bestFit="1" customWidth="1"/>
    <col min="10500" max="10500" width="5.85546875" style="1" customWidth="1"/>
    <col min="10501" max="10501" width="6" style="1" customWidth="1"/>
    <col min="10502" max="10503" width="5.85546875" style="1" customWidth="1"/>
    <col min="10504" max="10504" width="6.140625" style="1" bestFit="1" customWidth="1"/>
    <col min="10505" max="10526" width="5.7109375" style="1" bestFit="1" customWidth="1"/>
    <col min="10527" max="10752" width="9.140625" style="1"/>
    <col min="10753" max="10753" width="2.7109375" style="1" customWidth="1"/>
    <col min="10754" max="10754" width="4.28515625" style="1" customWidth="1"/>
    <col min="10755" max="10755" width="16.7109375" style="1" bestFit="1" customWidth="1"/>
    <col min="10756" max="10756" width="5.85546875" style="1" customWidth="1"/>
    <col min="10757" max="10757" width="6" style="1" customWidth="1"/>
    <col min="10758" max="10759" width="5.85546875" style="1" customWidth="1"/>
    <col min="10760" max="10760" width="6.140625" style="1" bestFit="1" customWidth="1"/>
    <col min="10761" max="10782" width="5.7109375" style="1" bestFit="1" customWidth="1"/>
    <col min="10783" max="11008" width="9.140625" style="1"/>
    <col min="11009" max="11009" width="2.7109375" style="1" customWidth="1"/>
    <col min="11010" max="11010" width="4.28515625" style="1" customWidth="1"/>
    <col min="11011" max="11011" width="16.7109375" style="1" bestFit="1" customWidth="1"/>
    <col min="11012" max="11012" width="5.85546875" style="1" customWidth="1"/>
    <col min="11013" max="11013" width="6" style="1" customWidth="1"/>
    <col min="11014" max="11015" width="5.85546875" style="1" customWidth="1"/>
    <col min="11016" max="11016" width="6.140625" style="1" bestFit="1" customWidth="1"/>
    <col min="11017" max="11038" width="5.7109375" style="1" bestFit="1" customWidth="1"/>
    <col min="11039" max="11264" width="9.140625" style="1"/>
    <col min="11265" max="11265" width="2.7109375" style="1" customWidth="1"/>
    <col min="11266" max="11266" width="4.28515625" style="1" customWidth="1"/>
    <col min="11267" max="11267" width="16.7109375" style="1" bestFit="1" customWidth="1"/>
    <col min="11268" max="11268" width="5.85546875" style="1" customWidth="1"/>
    <col min="11269" max="11269" width="6" style="1" customWidth="1"/>
    <col min="11270" max="11271" width="5.85546875" style="1" customWidth="1"/>
    <col min="11272" max="11272" width="6.140625" style="1" bestFit="1" customWidth="1"/>
    <col min="11273" max="11294" width="5.7109375" style="1" bestFit="1" customWidth="1"/>
    <col min="11295" max="11520" width="9.140625" style="1"/>
    <col min="11521" max="11521" width="2.7109375" style="1" customWidth="1"/>
    <col min="11522" max="11522" width="4.28515625" style="1" customWidth="1"/>
    <col min="11523" max="11523" width="16.7109375" style="1" bestFit="1" customWidth="1"/>
    <col min="11524" max="11524" width="5.85546875" style="1" customWidth="1"/>
    <col min="11525" max="11525" width="6" style="1" customWidth="1"/>
    <col min="11526" max="11527" width="5.85546875" style="1" customWidth="1"/>
    <col min="11528" max="11528" width="6.140625" style="1" bestFit="1" customWidth="1"/>
    <col min="11529" max="11550" width="5.7109375" style="1" bestFit="1" customWidth="1"/>
    <col min="11551" max="11776" width="9.140625" style="1"/>
    <col min="11777" max="11777" width="2.7109375" style="1" customWidth="1"/>
    <col min="11778" max="11778" width="4.28515625" style="1" customWidth="1"/>
    <col min="11779" max="11779" width="16.7109375" style="1" bestFit="1" customWidth="1"/>
    <col min="11780" max="11780" width="5.85546875" style="1" customWidth="1"/>
    <col min="11781" max="11781" width="6" style="1" customWidth="1"/>
    <col min="11782" max="11783" width="5.85546875" style="1" customWidth="1"/>
    <col min="11784" max="11784" width="6.140625" style="1" bestFit="1" customWidth="1"/>
    <col min="11785" max="11806" width="5.7109375" style="1" bestFit="1" customWidth="1"/>
    <col min="11807" max="12032" width="9.140625" style="1"/>
    <col min="12033" max="12033" width="2.7109375" style="1" customWidth="1"/>
    <col min="12034" max="12034" width="4.28515625" style="1" customWidth="1"/>
    <col min="12035" max="12035" width="16.7109375" style="1" bestFit="1" customWidth="1"/>
    <col min="12036" max="12036" width="5.85546875" style="1" customWidth="1"/>
    <col min="12037" max="12037" width="6" style="1" customWidth="1"/>
    <col min="12038" max="12039" width="5.85546875" style="1" customWidth="1"/>
    <col min="12040" max="12040" width="6.140625" style="1" bestFit="1" customWidth="1"/>
    <col min="12041" max="12062" width="5.7109375" style="1" bestFit="1" customWidth="1"/>
    <col min="12063" max="12288" width="9.140625" style="1"/>
    <col min="12289" max="12289" width="2.7109375" style="1" customWidth="1"/>
    <col min="12290" max="12290" width="4.28515625" style="1" customWidth="1"/>
    <col min="12291" max="12291" width="16.7109375" style="1" bestFit="1" customWidth="1"/>
    <col min="12292" max="12292" width="5.85546875" style="1" customWidth="1"/>
    <col min="12293" max="12293" width="6" style="1" customWidth="1"/>
    <col min="12294" max="12295" width="5.85546875" style="1" customWidth="1"/>
    <col min="12296" max="12296" width="6.140625" style="1" bestFit="1" customWidth="1"/>
    <col min="12297" max="12318" width="5.7109375" style="1" bestFit="1" customWidth="1"/>
    <col min="12319" max="12544" width="9.140625" style="1"/>
    <col min="12545" max="12545" width="2.7109375" style="1" customWidth="1"/>
    <col min="12546" max="12546" width="4.28515625" style="1" customWidth="1"/>
    <col min="12547" max="12547" width="16.7109375" style="1" bestFit="1" customWidth="1"/>
    <col min="12548" max="12548" width="5.85546875" style="1" customWidth="1"/>
    <col min="12549" max="12549" width="6" style="1" customWidth="1"/>
    <col min="12550" max="12551" width="5.85546875" style="1" customWidth="1"/>
    <col min="12552" max="12552" width="6.140625" style="1" bestFit="1" customWidth="1"/>
    <col min="12553" max="12574" width="5.7109375" style="1" bestFit="1" customWidth="1"/>
    <col min="12575" max="12800" width="9.140625" style="1"/>
    <col min="12801" max="12801" width="2.7109375" style="1" customWidth="1"/>
    <col min="12802" max="12802" width="4.28515625" style="1" customWidth="1"/>
    <col min="12803" max="12803" width="16.7109375" style="1" bestFit="1" customWidth="1"/>
    <col min="12804" max="12804" width="5.85546875" style="1" customWidth="1"/>
    <col min="12805" max="12805" width="6" style="1" customWidth="1"/>
    <col min="12806" max="12807" width="5.85546875" style="1" customWidth="1"/>
    <col min="12808" max="12808" width="6.140625" style="1" bestFit="1" customWidth="1"/>
    <col min="12809" max="12830" width="5.7109375" style="1" bestFit="1" customWidth="1"/>
    <col min="12831" max="13056" width="9.140625" style="1"/>
    <col min="13057" max="13057" width="2.7109375" style="1" customWidth="1"/>
    <col min="13058" max="13058" width="4.28515625" style="1" customWidth="1"/>
    <col min="13059" max="13059" width="16.7109375" style="1" bestFit="1" customWidth="1"/>
    <col min="13060" max="13060" width="5.85546875" style="1" customWidth="1"/>
    <col min="13061" max="13061" width="6" style="1" customWidth="1"/>
    <col min="13062" max="13063" width="5.85546875" style="1" customWidth="1"/>
    <col min="13064" max="13064" width="6.140625" style="1" bestFit="1" customWidth="1"/>
    <col min="13065" max="13086" width="5.7109375" style="1" bestFit="1" customWidth="1"/>
    <col min="13087" max="13312" width="9.140625" style="1"/>
    <col min="13313" max="13313" width="2.7109375" style="1" customWidth="1"/>
    <col min="13314" max="13314" width="4.28515625" style="1" customWidth="1"/>
    <col min="13315" max="13315" width="16.7109375" style="1" bestFit="1" customWidth="1"/>
    <col min="13316" max="13316" width="5.85546875" style="1" customWidth="1"/>
    <col min="13317" max="13317" width="6" style="1" customWidth="1"/>
    <col min="13318" max="13319" width="5.85546875" style="1" customWidth="1"/>
    <col min="13320" max="13320" width="6.140625" style="1" bestFit="1" customWidth="1"/>
    <col min="13321" max="13342" width="5.7109375" style="1" bestFit="1" customWidth="1"/>
    <col min="13343" max="13568" width="9.140625" style="1"/>
    <col min="13569" max="13569" width="2.7109375" style="1" customWidth="1"/>
    <col min="13570" max="13570" width="4.28515625" style="1" customWidth="1"/>
    <col min="13571" max="13571" width="16.7109375" style="1" bestFit="1" customWidth="1"/>
    <col min="13572" max="13572" width="5.85546875" style="1" customWidth="1"/>
    <col min="13573" max="13573" width="6" style="1" customWidth="1"/>
    <col min="13574" max="13575" width="5.85546875" style="1" customWidth="1"/>
    <col min="13576" max="13576" width="6.140625" style="1" bestFit="1" customWidth="1"/>
    <col min="13577" max="13598" width="5.7109375" style="1" bestFit="1" customWidth="1"/>
    <col min="13599" max="13824" width="9.140625" style="1"/>
    <col min="13825" max="13825" width="2.7109375" style="1" customWidth="1"/>
    <col min="13826" max="13826" width="4.28515625" style="1" customWidth="1"/>
    <col min="13827" max="13827" width="16.7109375" style="1" bestFit="1" customWidth="1"/>
    <col min="13828" max="13828" width="5.85546875" style="1" customWidth="1"/>
    <col min="13829" max="13829" width="6" style="1" customWidth="1"/>
    <col min="13830" max="13831" width="5.85546875" style="1" customWidth="1"/>
    <col min="13832" max="13832" width="6.140625" style="1" bestFit="1" customWidth="1"/>
    <col min="13833" max="13854" width="5.7109375" style="1" bestFit="1" customWidth="1"/>
    <col min="13855" max="14080" width="9.140625" style="1"/>
    <col min="14081" max="14081" width="2.7109375" style="1" customWidth="1"/>
    <col min="14082" max="14082" width="4.28515625" style="1" customWidth="1"/>
    <col min="14083" max="14083" width="16.7109375" style="1" bestFit="1" customWidth="1"/>
    <col min="14084" max="14084" width="5.85546875" style="1" customWidth="1"/>
    <col min="14085" max="14085" width="6" style="1" customWidth="1"/>
    <col min="14086" max="14087" width="5.85546875" style="1" customWidth="1"/>
    <col min="14088" max="14088" width="6.140625" style="1" bestFit="1" customWidth="1"/>
    <col min="14089" max="14110" width="5.7109375" style="1" bestFit="1" customWidth="1"/>
    <col min="14111" max="14336" width="9.140625" style="1"/>
    <col min="14337" max="14337" width="2.7109375" style="1" customWidth="1"/>
    <col min="14338" max="14338" width="4.28515625" style="1" customWidth="1"/>
    <col min="14339" max="14339" width="16.7109375" style="1" bestFit="1" customWidth="1"/>
    <col min="14340" max="14340" width="5.85546875" style="1" customWidth="1"/>
    <col min="14341" max="14341" width="6" style="1" customWidth="1"/>
    <col min="14342" max="14343" width="5.85546875" style="1" customWidth="1"/>
    <col min="14344" max="14344" width="6.140625" style="1" bestFit="1" customWidth="1"/>
    <col min="14345" max="14366" width="5.7109375" style="1" bestFit="1" customWidth="1"/>
    <col min="14367" max="14592" width="9.140625" style="1"/>
    <col min="14593" max="14593" width="2.7109375" style="1" customWidth="1"/>
    <col min="14594" max="14594" width="4.28515625" style="1" customWidth="1"/>
    <col min="14595" max="14595" width="16.7109375" style="1" bestFit="1" customWidth="1"/>
    <col min="14596" max="14596" width="5.85546875" style="1" customWidth="1"/>
    <col min="14597" max="14597" width="6" style="1" customWidth="1"/>
    <col min="14598" max="14599" width="5.85546875" style="1" customWidth="1"/>
    <col min="14600" max="14600" width="6.140625" style="1" bestFit="1" customWidth="1"/>
    <col min="14601" max="14622" width="5.7109375" style="1" bestFit="1" customWidth="1"/>
    <col min="14623" max="14848" width="9.140625" style="1"/>
    <col min="14849" max="14849" width="2.7109375" style="1" customWidth="1"/>
    <col min="14850" max="14850" width="4.28515625" style="1" customWidth="1"/>
    <col min="14851" max="14851" width="16.7109375" style="1" bestFit="1" customWidth="1"/>
    <col min="14852" max="14852" width="5.85546875" style="1" customWidth="1"/>
    <col min="14853" max="14853" width="6" style="1" customWidth="1"/>
    <col min="14854" max="14855" width="5.85546875" style="1" customWidth="1"/>
    <col min="14856" max="14856" width="6.140625" style="1" bestFit="1" customWidth="1"/>
    <col min="14857" max="14878" width="5.7109375" style="1" bestFit="1" customWidth="1"/>
    <col min="14879" max="15104" width="9.140625" style="1"/>
    <col min="15105" max="15105" width="2.7109375" style="1" customWidth="1"/>
    <col min="15106" max="15106" width="4.28515625" style="1" customWidth="1"/>
    <col min="15107" max="15107" width="16.7109375" style="1" bestFit="1" customWidth="1"/>
    <col min="15108" max="15108" width="5.85546875" style="1" customWidth="1"/>
    <col min="15109" max="15109" width="6" style="1" customWidth="1"/>
    <col min="15110" max="15111" width="5.85546875" style="1" customWidth="1"/>
    <col min="15112" max="15112" width="6.140625" style="1" bestFit="1" customWidth="1"/>
    <col min="15113" max="15134" width="5.7109375" style="1" bestFit="1" customWidth="1"/>
    <col min="15135" max="15360" width="9.140625" style="1"/>
    <col min="15361" max="15361" width="2.7109375" style="1" customWidth="1"/>
    <col min="15362" max="15362" width="4.28515625" style="1" customWidth="1"/>
    <col min="15363" max="15363" width="16.7109375" style="1" bestFit="1" customWidth="1"/>
    <col min="15364" max="15364" width="5.85546875" style="1" customWidth="1"/>
    <col min="15365" max="15365" width="6" style="1" customWidth="1"/>
    <col min="15366" max="15367" width="5.85546875" style="1" customWidth="1"/>
    <col min="15368" max="15368" width="6.140625" style="1" bestFit="1" customWidth="1"/>
    <col min="15369" max="15390" width="5.7109375" style="1" bestFit="1" customWidth="1"/>
    <col min="15391" max="15616" width="9.140625" style="1"/>
    <col min="15617" max="15617" width="2.7109375" style="1" customWidth="1"/>
    <col min="15618" max="15618" width="4.28515625" style="1" customWidth="1"/>
    <col min="15619" max="15619" width="16.7109375" style="1" bestFit="1" customWidth="1"/>
    <col min="15620" max="15620" width="5.85546875" style="1" customWidth="1"/>
    <col min="15621" max="15621" width="6" style="1" customWidth="1"/>
    <col min="15622" max="15623" width="5.85546875" style="1" customWidth="1"/>
    <col min="15624" max="15624" width="6.140625" style="1" bestFit="1" customWidth="1"/>
    <col min="15625" max="15646" width="5.7109375" style="1" bestFit="1" customWidth="1"/>
    <col min="15647" max="15872" width="9.140625" style="1"/>
    <col min="15873" max="15873" width="2.7109375" style="1" customWidth="1"/>
    <col min="15874" max="15874" width="4.28515625" style="1" customWidth="1"/>
    <col min="15875" max="15875" width="16.7109375" style="1" bestFit="1" customWidth="1"/>
    <col min="15876" max="15876" width="5.85546875" style="1" customWidth="1"/>
    <col min="15877" max="15877" width="6" style="1" customWidth="1"/>
    <col min="15878" max="15879" width="5.85546875" style="1" customWidth="1"/>
    <col min="15880" max="15880" width="6.140625" style="1" bestFit="1" customWidth="1"/>
    <col min="15881" max="15902" width="5.7109375" style="1" bestFit="1" customWidth="1"/>
    <col min="15903" max="16128" width="9.140625" style="1"/>
    <col min="16129" max="16129" width="2.7109375" style="1" customWidth="1"/>
    <col min="16130" max="16130" width="4.28515625" style="1" customWidth="1"/>
    <col min="16131" max="16131" width="16.7109375" style="1" bestFit="1" customWidth="1"/>
    <col min="16132" max="16132" width="5.85546875" style="1" customWidth="1"/>
    <col min="16133" max="16133" width="6" style="1" customWidth="1"/>
    <col min="16134" max="16135" width="5.85546875" style="1" customWidth="1"/>
    <col min="16136" max="16136" width="6.140625" style="1" bestFit="1" customWidth="1"/>
    <col min="16137" max="16158" width="5.7109375" style="1" bestFit="1" customWidth="1"/>
    <col min="16159" max="16384" width="9.140625" style="1"/>
  </cols>
  <sheetData>
    <row r="1" spans="1:30" x14ac:dyDescent="0.2">
      <c r="D1" s="151" t="s">
        <v>114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30" ht="13.5" thickBot="1" x14ac:dyDescent="0.25">
      <c r="D2" s="152" t="s">
        <v>108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</row>
    <row r="3" spans="1:30" ht="13.5" thickBot="1" x14ac:dyDescent="0.25">
      <c r="D3" s="153" t="s">
        <v>115</v>
      </c>
      <c r="E3" s="154"/>
      <c r="F3" s="155"/>
      <c r="G3" s="153" t="s">
        <v>116</v>
      </c>
      <c r="H3" s="154"/>
      <c r="I3" s="154"/>
      <c r="J3" s="155"/>
      <c r="K3" s="153" t="s">
        <v>117</v>
      </c>
      <c r="L3" s="154"/>
      <c r="M3" s="154"/>
      <c r="N3" s="155"/>
      <c r="O3" s="153" t="s">
        <v>118</v>
      </c>
      <c r="P3" s="154"/>
      <c r="Q3" s="154"/>
      <c r="R3" s="154"/>
      <c r="S3" s="154"/>
      <c r="T3" s="154"/>
      <c r="U3" s="154"/>
      <c r="V3" s="154"/>
      <c r="W3" s="155"/>
      <c r="X3" s="153" t="s">
        <v>119</v>
      </c>
      <c r="Y3" s="154"/>
      <c r="Z3" s="154"/>
      <c r="AA3" s="154"/>
      <c r="AB3" s="154"/>
      <c r="AC3" s="154"/>
      <c r="AD3" s="155"/>
    </row>
    <row r="4" spans="1:30" x14ac:dyDescent="0.2">
      <c r="B4" s="116"/>
      <c r="C4" s="116"/>
      <c r="D4" s="117" t="s">
        <v>1</v>
      </c>
      <c r="E4" s="2" t="s">
        <v>2</v>
      </c>
      <c r="F4" s="3" t="s">
        <v>3</v>
      </c>
      <c r="G4" s="117" t="s">
        <v>4</v>
      </c>
      <c r="H4" s="2" t="s">
        <v>5</v>
      </c>
      <c r="I4" s="2" t="s">
        <v>6</v>
      </c>
      <c r="J4" s="3" t="s">
        <v>7</v>
      </c>
      <c r="K4" s="117" t="s">
        <v>8</v>
      </c>
      <c r="L4" s="2" t="s">
        <v>9</v>
      </c>
      <c r="M4" s="2" t="s">
        <v>10</v>
      </c>
      <c r="N4" s="3" t="s">
        <v>11</v>
      </c>
      <c r="O4" s="117" t="s">
        <v>12</v>
      </c>
      <c r="P4" s="2" t="s">
        <v>13</v>
      </c>
      <c r="Q4" s="2" t="s">
        <v>14</v>
      </c>
      <c r="R4" s="2" t="s">
        <v>15</v>
      </c>
      <c r="S4" s="2" t="s">
        <v>16</v>
      </c>
      <c r="T4" s="2" t="s">
        <v>17</v>
      </c>
      <c r="U4" s="2" t="s">
        <v>18</v>
      </c>
      <c r="V4" s="2" t="s">
        <v>19</v>
      </c>
      <c r="W4" s="3" t="s">
        <v>21</v>
      </c>
      <c r="X4" s="117" t="s">
        <v>20</v>
      </c>
      <c r="Y4" s="2" t="s">
        <v>22</v>
      </c>
      <c r="Z4" s="2" t="s">
        <v>23</v>
      </c>
      <c r="AA4" s="2" t="s">
        <v>24</v>
      </c>
      <c r="AB4" s="2" t="s">
        <v>25</v>
      </c>
      <c r="AC4" s="2" t="s">
        <v>26</v>
      </c>
      <c r="AD4" s="3" t="s">
        <v>27</v>
      </c>
    </row>
    <row r="5" spans="1:30" ht="39" customHeight="1" thickBot="1" x14ac:dyDescent="0.25">
      <c r="A5" s="118"/>
      <c r="B5" s="119"/>
      <c r="C5" s="119"/>
      <c r="D5" s="120" t="s">
        <v>28</v>
      </c>
      <c r="E5" s="121" t="s">
        <v>29</v>
      </c>
      <c r="F5" s="122" t="s">
        <v>30</v>
      </c>
      <c r="G5" s="120" t="s">
        <v>91</v>
      </c>
      <c r="H5" s="121" t="s">
        <v>52</v>
      </c>
      <c r="I5" s="121" t="s">
        <v>92</v>
      </c>
      <c r="J5" s="122" t="s">
        <v>31</v>
      </c>
      <c r="K5" s="120" t="s">
        <v>32</v>
      </c>
      <c r="L5" s="121" t="s">
        <v>33</v>
      </c>
      <c r="M5" s="121" t="s">
        <v>34</v>
      </c>
      <c r="N5" s="122" t="s">
        <v>35</v>
      </c>
      <c r="O5" s="120" t="s">
        <v>36</v>
      </c>
      <c r="P5" s="121" t="s">
        <v>37</v>
      </c>
      <c r="Q5" s="121" t="s">
        <v>38</v>
      </c>
      <c r="R5" s="121" t="s">
        <v>39</v>
      </c>
      <c r="S5" s="121" t="s">
        <v>40</v>
      </c>
      <c r="T5" s="121" t="s">
        <v>41</v>
      </c>
      <c r="U5" s="121" t="s">
        <v>42</v>
      </c>
      <c r="V5" s="121" t="s">
        <v>43</v>
      </c>
      <c r="W5" s="122" t="s">
        <v>45</v>
      </c>
      <c r="X5" s="120" t="s">
        <v>44</v>
      </c>
      <c r="Y5" s="121" t="s">
        <v>46</v>
      </c>
      <c r="Z5" s="121" t="s">
        <v>47</v>
      </c>
      <c r="AA5" s="121" t="s">
        <v>48</v>
      </c>
      <c r="AB5" s="121" t="s">
        <v>49</v>
      </c>
      <c r="AC5" s="121" t="s">
        <v>50</v>
      </c>
      <c r="AD5" s="122" t="s">
        <v>51</v>
      </c>
    </row>
    <row r="6" spans="1:30" ht="12.75" customHeight="1" x14ac:dyDescent="0.2">
      <c r="A6" s="150" t="s">
        <v>107</v>
      </c>
      <c r="B6" s="123" t="s">
        <v>1</v>
      </c>
      <c r="C6" s="124" t="s">
        <v>28</v>
      </c>
      <c r="D6" s="129">
        <v>3.7470999999999997E-3</v>
      </c>
      <c r="E6" s="129">
        <v>5.0790459999999996E-2</v>
      </c>
      <c r="F6" s="129">
        <v>6.1752700000000008E-2</v>
      </c>
      <c r="G6" s="129">
        <v>8.1994940000000002E-2</v>
      </c>
      <c r="H6" s="129">
        <v>0.12986632000000001</v>
      </c>
      <c r="I6" s="129">
        <v>0.12910331999999999</v>
      </c>
      <c r="J6" s="129">
        <v>0.16141701999999999</v>
      </c>
      <c r="K6" s="129">
        <v>0.13110131999999999</v>
      </c>
      <c r="L6" s="129">
        <v>0.18324862000000003</v>
      </c>
      <c r="M6" s="129">
        <v>0.13174162</v>
      </c>
      <c r="N6" s="129">
        <v>0.14228331999999999</v>
      </c>
      <c r="O6" s="129">
        <v>0.33723690000000001</v>
      </c>
      <c r="P6" s="129">
        <v>0.40497742500000006</v>
      </c>
      <c r="Q6" s="129">
        <v>0.40172069999999999</v>
      </c>
      <c r="R6" s="129">
        <v>0.43778502499999999</v>
      </c>
      <c r="S6" s="129">
        <v>0.43860632499999996</v>
      </c>
      <c r="T6" s="129">
        <v>0.44139049999999996</v>
      </c>
      <c r="U6" s="129">
        <v>0.44100062499999998</v>
      </c>
      <c r="V6" s="129">
        <v>0.38454532500000005</v>
      </c>
      <c r="W6" s="129">
        <v>0.39475165000000001</v>
      </c>
      <c r="X6" s="129">
        <v>0.29511389999999998</v>
      </c>
      <c r="Y6" s="129">
        <v>0.3906849200000001</v>
      </c>
      <c r="Z6" s="129">
        <v>0.55782224000000002</v>
      </c>
      <c r="AA6" s="129">
        <v>0.79505572000000002</v>
      </c>
      <c r="AB6" s="129">
        <v>0.37440126000000001</v>
      </c>
      <c r="AC6" s="129">
        <v>0.46938974000000006</v>
      </c>
      <c r="AD6" s="129">
        <v>0.66221842000000009</v>
      </c>
    </row>
    <row r="7" spans="1:30" x14ac:dyDescent="0.2">
      <c r="A7" s="150"/>
      <c r="B7" s="123" t="s">
        <v>2</v>
      </c>
      <c r="C7" s="124" t="s">
        <v>29</v>
      </c>
      <c r="D7" s="129">
        <v>4.9675720000000007E-2</v>
      </c>
      <c r="E7" s="129">
        <v>3.7472000000000004E-3</v>
      </c>
      <c r="F7" s="129">
        <v>3.2584000000000002E-2</v>
      </c>
      <c r="G7" s="129">
        <v>6.1658480000000002E-2</v>
      </c>
      <c r="H7" s="129">
        <v>0.10390084000000002</v>
      </c>
      <c r="I7" s="129">
        <v>9.1288080000000008E-2</v>
      </c>
      <c r="J7" s="129">
        <v>0.13705096000000003</v>
      </c>
      <c r="K7" s="129">
        <v>0.11736954000000001</v>
      </c>
      <c r="L7" s="129">
        <v>0.17666814</v>
      </c>
      <c r="M7" s="129">
        <v>0.12569984000000001</v>
      </c>
      <c r="N7" s="129">
        <v>0.13893227999999999</v>
      </c>
      <c r="O7" s="129">
        <v>0.30152257500000001</v>
      </c>
      <c r="P7" s="129">
        <v>0.36665665000000003</v>
      </c>
      <c r="Q7" s="129">
        <v>0.36714792499999999</v>
      </c>
      <c r="R7" s="129">
        <v>0.40338582500000003</v>
      </c>
      <c r="S7" s="129">
        <v>0.40525297500000002</v>
      </c>
      <c r="T7" s="129">
        <v>0.41053622499999998</v>
      </c>
      <c r="U7" s="129">
        <v>0.4103541</v>
      </c>
      <c r="V7" s="129">
        <v>0.35605029999999999</v>
      </c>
      <c r="W7" s="129">
        <v>0.37549717499999996</v>
      </c>
      <c r="X7" s="129">
        <v>0.26988420000000002</v>
      </c>
      <c r="Y7" s="129">
        <v>0.37142842000000004</v>
      </c>
      <c r="Z7" s="129">
        <v>0.57837916000000011</v>
      </c>
      <c r="AA7" s="129">
        <v>0.79330598000000008</v>
      </c>
      <c r="AB7" s="129">
        <v>0.39012626000000006</v>
      </c>
      <c r="AC7" s="129">
        <v>0.47686148000000006</v>
      </c>
      <c r="AD7" s="129">
        <v>0.64244014000000005</v>
      </c>
    </row>
    <row r="8" spans="1:30" x14ac:dyDescent="0.2">
      <c r="A8" s="150"/>
      <c r="B8" s="123" t="s">
        <v>3</v>
      </c>
      <c r="C8" s="124" t="s">
        <v>30</v>
      </c>
      <c r="D8" s="129">
        <v>6.1660840000000008E-2</v>
      </c>
      <c r="E8" s="129">
        <v>3.2686980000000004E-2</v>
      </c>
      <c r="F8" s="129">
        <v>3.7500600000000004E-3</v>
      </c>
      <c r="G8" s="129">
        <v>3.8631560000000002E-2</v>
      </c>
      <c r="H8" s="129">
        <v>7.6750799999999994E-2</v>
      </c>
      <c r="I8" s="129">
        <v>7.7323580000000003E-2</v>
      </c>
      <c r="J8" s="129">
        <v>8.0638520000000005E-2</v>
      </c>
      <c r="K8" s="129">
        <v>9.6891960000000013E-2</v>
      </c>
      <c r="L8" s="129">
        <v>0.10334466</v>
      </c>
      <c r="M8" s="129">
        <v>0.13035514000000001</v>
      </c>
      <c r="N8" s="129">
        <v>9.6728740000000021E-2</v>
      </c>
      <c r="O8" s="129">
        <v>0.244239925</v>
      </c>
      <c r="P8" s="129">
        <v>0.32502102500000002</v>
      </c>
      <c r="Q8" s="129">
        <v>0.32342680000000001</v>
      </c>
      <c r="R8" s="129">
        <v>0.35318415000000003</v>
      </c>
      <c r="S8" s="129">
        <v>0.35749407499999997</v>
      </c>
      <c r="T8" s="129">
        <v>0.36133657499999999</v>
      </c>
      <c r="U8" s="129">
        <v>0.36954404999999996</v>
      </c>
      <c r="V8" s="129">
        <v>0.31062882499999994</v>
      </c>
      <c r="W8" s="129">
        <v>0.328738425</v>
      </c>
      <c r="X8" s="129">
        <v>0.24104316000000001</v>
      </c>
      <c r="Y8" s="129">
        <v>0.33065687999999999</v>
      </c>
      <c r="Z8" s="129">
        <v>0.52325021999999999</v>
      </c>
      <c r="AA8" s="129">
        <v>0.73437772000000012</v>
      </c>
      <c r="AB8" s="129">
        <v>0.34951167999999994</v>
      </c>
      <c r="AC8" s="129">
        <v>0.42591824</v>
      </c>
      <c r="AD8" s="129">
        <v>0.58774148000000004</v>
      </c>
    </row>
    <row r="9" spans="1:30" x14ac:dyDescent="0.2">
      <c r="A9" s="150"/>
      <c r="B9" s="123" t="s">
        <v>4</v>
      </c>
      <c r="C9" s="124" t="s">
        <v>91</v>
      </c>
      <c r="D9" s="129">
        <v>9.0833719999999993E-2</v>
      </c>
      <c r="E9" s="129">
        <v>8.5432220000000003E-2</v>
      </c>
      <c r="F9" s="129">
        <v>3.4698640000000003E-2</v>
      </c>
      <c r="G9" s="129">
        <v>3.7470000000000003E-3</v>
      </c>
      <c r="H9" s="129">
        <v>4.9165300000000002E-2</v>
      </c>
      <c r="I9" s="129">
        <v>4.0329160000000003E-2</v>
      </c>
      <c r="J9" s="129">
        <v>4.8362380000000003E-2</v>
      </c>
      <c r="K9" s="129">
        <v>8.5803340000000006E-2</v>
      </c>
      <c r="L9" s="129">
        <v>0.10152508</v>
      </c>
      <c r="M9" s="129">
        <v>0.10363446</v>
      </c>
      <c r="N9" s="129">
        <v>8.5061059999999994E-2</v>
      </c>
      <c r="O9" s="129">
        <v>0.21640770000000001</v>
      </c>
      <c r="P9" s="129">
        <v>0.26921460000000003</v>
      </c>
      <c r="Q9" s="129">
        <v>0.27541232500000001</v>
      </c>
      <c r="R9" s="129">
        <v>0.30833132499999999</v>
      </c>
      <c r="S9" s="129">
        <v>0.31489587499999999</v>
      </c>
      <c r="T9" s="129">
        <v>0.31907189999999996</v>
      </c>
      <c r="U9" s="129">
        <v>0.32722932500000002</v>
      </c>
      <c r="V9" s="129">
        <v>0.27638445</v>
      </c>
      <c r="W9" s="129">
        <v>0.29963659999999998</v>
      </c>
      <c r="X9" s="129">
        <v>0.20829312000000003</v>
      </c>
      <c r="Y9" s="129">
        <v>0.2953268</v>
      </c>
      <c r="Z9" s="129">
        <v>0.47812880000000008</v>
      </c>
      <c r="AA9" s="129">
        <v>0.73985792000000017</v>
      </c>
      <c r="AB9" s="129">
        <v>0.37295052000000001</v>
      </c>
      <c r="AC9" s="129">
        <v>0.39993264000000001</v>
      </c>
      <c r="AD9" s="129">
        <v>0.54692694000000008</v>
      </c>
    </row>
    <row r="10" spans="1:30" x14ac:dyDescent="0.2">
      <c r="A10" s="150"/>
      <c r="B10" s="123" t="s">
        <v>5</v>
      </c>
      <c r="C10" s="124" t="s">
        <v>52</v>
      </c>
      <c r="D10" s="129">
        <v>0.14223887999999998</v>
      </c>
      <c r="E10" s="129">
        <v>0.13944287999999999</v>
      </c>
      <c r="F10" s="129">
        <v>7.7134079999999994E-2</v>
      </c>
      <c r="G10" s="129">
        <v>4.9201120000000001E-2</v>
      </c>
      <c r="H10" s="129">
        <v>1.2480000000000002E-3</v>
      </c>
      <c r="I10" s="129">
        <v>5.1308079999999999E-2</v>
      </c>
      <c r="J10" s="129">
        <v>5.1948000000000001E-2</v>
      </c>
      <c r="K10" s="129">
        <v>0.10000832</v>
      </c>
      <c r="L10" s="129">
        <v>0.12903912000000001</v>
      </c>
      <c r="M10" s="129">
        <v>7.0109040000000011E-2</v>
      </c>
      <c r="N10" s="129">
        <v>6.3968640000000007E-2</v>
      </c>
      <c r="O10" s="129">
        <v>0.155389375</v>
      </c>
      <c r="P10" s="129">
        <v>0.207175625</v>
      </c>
      <c r="Q10" s="129">
        <v>0.21769872500000001</v>
      </c>
      <c r="R10" s="129">
        <v>0.24745862499999999</v>
      </c>
      <c r="S10" s="129">
        <v>0.25266250000000001</v>
      </c>
      <c r="T10" s="129">
        <v>0.26082860000000008</v>
      </c>
      <c r="U10" s="129">
        <v>0.26096152499999997</v>
      </c>
      <c r="V10" s="129">
        <v>0.24482667500000002</v>
      </c>
      <c r="W10" s="129">
        <v>0.27429819999999999</v>
      </c>
      <c r="X10" s="129">
        <v>0.17698996000000003</v>
      </c>
      <c r="Y10" s="129">
        <v>0.27620622000000006</v>
      </c>
      <c r="Z10" s="129">
        <v>0.66047502000000002</v>
      </c>
      <c r="AA10" s="129">
        <v>0.66205647999999995</v>
      </c>
      <c r="AB10" s="129">
        <v>0.33429929999999997</v>
      </c>
      <c r="AC10" s="129">
        <v>0.41715640000000004</v>
      </c>
      <c r="AD10" s="129">
        <v>0.52824910000000003</v>
      </c>
    </row>
    <row r="11" spans="1:30" x14ac:dyDescent="0.2">
      <c r="A11" s="150"/>
      <c r="B11" s="123" t="s">
        <v>6</v>
      </c>
      <c r="C11" s="124" t="s">
        <v>92</v>
      </c>
      <c r="D11" s="129">
        <v>0.12983928</v>
      </c>
      <c r="E11" s="129">
        <v>0.10220792000000001</v>
      </c>
      <c r="F11" s="129">
        <v>7.4804880000000018E-2</v>
      </c>
      <c r="G11" s="129">
        <v>4.4924639999999995E-2</v>
      </c>
      <c r="H11" s="129">
        <v>5.2324880000000004E-2</v>
      </c>
      <c r="I11" s="129">
        <v>3.7473600000000004E-3</v>
      </c>
      <c r="J11" s="129">
        <v>5.3636639999999999E-2</v>
      </c>
      <c r="K11" s="129">
        <v>0.12168192000000001</v>
      </c>
      <c r="L11" s="129">
        <v>0.16288664</v>
      </c>
      <c r="M11" s="129">
        <v>0.10862144000000001</v>
      </c>
      <c r="N11" s="129">
        <v>0.10935040000000001</v>
      </c>
      <c r="O11" s="129">
        <v>0.203865825</v>
      </c>
      <c r="P11" s="129">
        <v>0.25929315000000003</v>
      </c>
      <c r="Q11" s="129">
        <v>0.25701877500000003</v>
      </c>
      <c r="R11" s="129">
        <v>0.29966352499999999</v>
      </c>
      <c r="S11" s="129">
        <v>0.30366552499999999</v>
      </c>
      <c r="T11" s="129">
        <v>0.31156757499999999</v>
      </c>
      <c r="U11" s="129">
        <v>0.31152277499999997</v>
      </c>
      <c r="V11" s="129">
        <v>0.29573945000000001</v>
      </c>
      <c r="W11" s="129">
        <v>0.330868</v>
      </c>
      <c r="X11" s="129">
        <v>0.24215712000000003</v>
      </c>
      <c r="Y11" s="129">
        <v>0.34513788000000001</v>
      </c>
      <c r="Z11" s="129">
        <v>0.55113274000000001</v>
      </c>
      <c r="AA11" s="129">
        <v>0.74306478000000009</v>
      </c>
      <c r="AB11" s="129">
        <v>0.36793242000000004</v>
      </c>
      <c r="AC11" s="129">
        <v>0.45521515999999995</v>
      </c>
      <c r="AD11" s="129">
        <v>0.60760163999999994</v>
      </c>
    </row>
    <row r="12" spans="1:30" x14ac:dyDescent="0.2">
      <c r="A12" s="150"/>
      <c r="B12" s="123" t="s">
        <v>7</v>
      </c>
      <c r="C12" s="124" t="s">
        <v>31</v>
      </c>
      <c r="D12" s="129">
        <v>0.16236447999999998</v>
      </c>
      <c r="E12" s="129">
        <v>0.14828128000000002</v>
      </c>
      <c r="F12" s="129">
        <v>0.1087936</v>
      </c>
      <c r="G12" s="129">
        <v>8.0374080000000001E-2</v>
      </c>
      <c r="H12" s="129">
        <v>5.4753920000000005E-2</v>
      </c>
      <c r="I12" s="129">
        <v>5.3470320000000002E-2</v>
      </c>
      <c r="J12" s="129">
        <v>3.7460000000000006E-3</v>
      </c>
      <c r="K12" s="129">
        <v>0.15345392000000002</v>
      </c>
      <c r="L12" s="129">
        <v>0.17379664000000003</v>
      </c>
      <c r="M12" s="129">
        <v>0.10896568000000001</v>
      </c>
      <c r="N12" s="129">
        <v>9.8322640000000003E-2</v>
      </c>
      <c r="O12" s="129">
        <v>0.12137339999999999</v>
      </c>
      <c r="P12" s="129">
        <v>0.153914675</v>
      </c>
      <c r="Q12" s="129">
        <v>0.16631357500000002</v>
      </c>
      <c r="R12" s="129">
        <v>0.19494229999999999</v>
      </c>
      <c r="S12" s="129">
        <v>0.20054374999999999</v>
      </c>
      <c r="T12" s="129">
        <v>0.21080725</v>
      </c>
      <c r="U12" s="129">
        <v>0.21464997500000002</v>
      </c>
      <c r="V12" s="129">
        <v>0.23210039999999998</v>
      </c>
      <c r="W12" s="129">
        <v>0.26275969999999993</v>
      </c>
      <c r="X12" s="129">
        <v>0.23375338000000001</v>
      </c>
      <c r="Y12" s="129">
        <v>0.31504492000000006</v>
      </c>
      <c r="Z12" s="129">
        <v>0.71774046000000002</v>
      </c>
      <c r="AA12" s="129">
        <v>0.70365674000000011</v>
      </c>
      <c r="AB12" s="129">
        <v>0.40052336000000005</v>
      </c>
      <c r="AC12" s="129">
        <v>0.49006028000000007</v>
      </c>
      <c r="AD12" s="129">
        <v>0.51393142000000003</v>
      </c>
    </row>
    <row r="13" spans="1:30" x14ac:dyDescent="0.2">
      <c r="A13" s="150"/>
      <c r="B13" s="123" t="s">
        <v>8</v>
      </c>
      <c r="C13" s="124" t="s">
        <v>32</v>
      </c>
      <c r="D13" s="129">
        <v>0.13127</v>
      </c>
      <c r="E13" s="129">
        <v>0.11715948</v>
      </c>
      <c r="F13" s="129">
        <v>8.8047500000000001E-2</v>
      </c>
      <c r="G13" s="129">
        <v>8.6557240000000008E-2</v>
      </c>
      <c r="H13" s="129">
        <v>0.10011308000000001</v>
      </c>
      <c r="I13" s="129">
        <v>0.12182896</v>
      </c>
      <c r="J13" s="129">
        <v>0.15340255999999999</v>
      </c>
      <c r="K13" s="129">
        <v>3.74662E-3</v>
      </c>
      <c r="L13" s="129">
        <v>5.6227560000000003E-2</v>
      </c>
      <c r="M13" s="129">
        <v>6.8092280000000005E-2</v>
      </c>
      <c r="N13" s="129">
        <v>8.1634520000000016E-2</v>
      </c>
      <c r="O13" s="129">
        <v>0.28426055</v>
      </c>
      <c r="P13" s="129">
        <v>0.34638287500000003</v>
      </c>
      <c r="Q13" s="129">
        <v>0.34751585000000002</v>
      </c>
      <c r="R13" s="129">
        <v>0.38228417500000006</v>
      </c>
      <c r="S13" s="129">
        <v>0.38414057500000004</v>
      </c>
      <c r="T13" s="129">
        <v>0.38543169999999999</v>
      </c>
      <c r="U13" s="129">
        <v>0.33239325000000003</v>
      </c>
      <c r="V13" s="129">
        <v>0.281422275</v>
      </c>
      <c r="W13" s="129">
        <v>0.2947188</v>
      </c>
      <c r="X13" s="129">
        <v>0.18795669999999998</v>
      </c>
      <c r="Y13" s="129">
        <v>0.36502888</v>
      </c>
      <c r="Z13" s="129">
        <v>0.39122511999999998</v>
      </c>
      <c r="AA13" s="129">
        <v>0.6176110600000001</v>
      </c>
      <c r="AB13" s="129">
        <v>0.22559872</v>
      </c>
      <c r="AC13" s="129">
        <v>0.30138105999999998</v>
      </c>
      <c r="AD13" s="129">
        <v>0.53357429999999995</v>
      </c>
    </row>
    <row r="14" spans="1:30" x14ac:dyDescent="0.2">
      <c r="A14" s="150"/>
      <c r="B14" s="123" t="s">
        <v>9</v>
      </c>
      <c r="C14" s="124" t="s">
        <v>33</v>
      </c>
      <c r="D14" s="129">
        <v>0.18438280000000004</v>
      </c>
      <c r="E14" s="129">
        <v>0.17684538</v>
      </c>
      <c r="F14" s="129">
        <v>0.14367168</v>
      </c>
      <c r="G14" s="129">
        <v>0.132688</v>
      </c>
      <c r="H14" s="129">
        <v>0.13074950000000002</v>
      </c>
      <c r="I14" s="129">
        <v>0.17149110000000001</v>
      </c>
      <c r="J14" s="129">
        <v>0.17289394000000002</v>
      </c>
      <c r="K14" s="129">
        <v>5.6297279999999998E-2</v>
      </c>
      <c r="L14" s="129">
        <v>3.7484400000000005E-3</v>
      </c>
      <c r="M14" s="129">
        <v>6.2483300000000006E-2</v>
      </c>
      <c r="N14" s="129">
        <v>8.0938739999999995E-2</v>
      </c>
      <c r="O14" s="129">
        <v>0.33127529999999999</v>
      </c>
      <c r="P14" s="129">
        <v>0.40627160000000001</v>
      </c>
      <c r="Q14" s="129">
        <v>0.40444864999999997</v>
      </c>
      <c r="R14" s="129">
        <v>0.44081580000000004</v>
      </c>
      <c r="S14" s="129">
        <v>0.44126605000000002</v>
      </c>
      <c r="T14" s="129">
        <v>0.44357237500000002</v>
      </c>
      <c r="U14" s="129">
        <v>0.37566972499999995</v>
      </c>
      <c r="V14" s="129">
        <v>0.3270749</v>
      </c>
      <c r="W14" s="129">
        <v>0.31689930000000005</v>
      </c>
      <c r="X14" s="129">
        <v>0.22026682</v>
      </c>
      <c r="Y14" s="129">
        <v>0.33392018000000001</v>
      </c>
      <c r="Z14" s="129">
        <v>0.31578366000000002</v>
      </c>
      <c r="AA14" s="129">
        <v>0.54456722000000002</v>
      </c>
      <c r="AB14" s="129">
        <v>0.15961413999999999</v>
      </c>
      <c r="AC14" s="129">
        <v>0.22777502000000002</v>
      </c>
      <c r="AD14" s="129">
        <v>0.45934682000000004</v>
      </c>
    </row>
    <row r="15" spans="1:30" x14ac:dyDescent="0.2">
      <c r="A15" s="150"/>
      <c r="B15" s="123" t="s">
        <v>10</v>
      </c>
      <c r="C15" s="124" t="s">
        <v>34</v>
      </c>
      <c r="D15" s="129">
        <v>0.14568384000000001</v>
      </c>
      <c r="E15" s="129">
        <v>0.12418562</v>
      </c>
      <c r="F15" s="129">
        <v>9.4944340000000016E-2</v>
      </c>
      <c r="G15" s="129">
        <v>8.0824859999999998E-2</v>
      </c>
      <c r="H15" s="129">
        <v>7.4762439999999999E-2</v>
      </c>
      <c r="I15" s="129">
        <v>0.10866862000000001</v>
      </c>
      <c r="J15" s="129">
        <v>0.10890192000000001</v>
      </c>
      <c r="K15" s="129">
        <v>6.8130480000000007E-2</v>
      </c>
      <c r="L15" s="129">
        <v>7.1991460000000007E-2</v>
      </c>
      <c r="M15" s="129">
        <v>3.7484600000000008E-3</v>
      </c>
      <c r="N15" s="129">
        <v>2.3723919999999999E-2</v>
      </c>
      <c r="O15" s="129">
        <v>0.255749475</v>
      </c>
      <c r="P15" s="129">
        <v>0.31328314999999995</v>
      </c>
      <c r="Q15" s="129">
        <v>0.31932402500000001</v>
      </c>
      <c r="R15" s="129">
        <v>0.35306139999999997</v>
      </c>
      <c r="S15" s="129">
        <v>0.35594835000000002</v>
      </c>
      <c r="T15" s="129">
        <v>0.36092685000000002</v>
      </c>
      <c r="U15" s="129">
        <v>0.24466264999999998</v>
      </c>
      <c r="V15" s="129">
        <v>0.19340592500000001</v>
      </c>
      <c r="W15" s="129">
        <v>0.20548882499999999</v>
      </c>
      <c r="X15" s="129">
        <v>9.4822720000000013E-2</v>
      </c>
      <c r="Y15" s="129">
        <v>0.2014068</v>
      </c>
      <c r="Z15" s="129">
        <v>0.57668922</v>
      </c>
      <c r="AA15" s="129">
        <v>0.6409861</v>
      </c>
      <c r="AB15" s="129">
        <v>0.24821434000000003</v>
      </c>
      <c r="AC15" s="129">
        <v>0.32493287999999998</v>
      </c>
      <c r="AD15" s="129">
        <v>0.44313462000000003</v>
      </c>
    </row>
    <row r="16" spans="1:30" x14ac:dyDescent="0.2">
      <c r="A16" s="150"/>
      <c r="B16" s="123" t="s">
        <v>11</v>
      </c>
      <c r="C16" s="124" t="s">
        <v>35</v>
      </c>
      <c r="D16" s="129">
        <v>0.15764719999999999</v>
      </c>
      <c r="E16" s="129">
        <v>0.1393856</v>
      </c>
      <c r="F16" s="129">
        <v>0.10972496000000001</v>
      </c>
      <c r="G16" s="129">
        <v>8.5290320000000003E-2</v>
      </c>
      <c r="H16" s="129">
        <v>6.3972000000000015E-2</v>
      </c>
      <c r="I16" s="129">
        <v>0.10836272</v>
      </c>
      <c r="J16" s="129">
        <v>9.8404079999999991E-2</v>
      </c>
      <c r="K16" s="129">
        <v>8.1699759999999996E-2</v>
      </c>
      <c r="L16" s="129">
        <v>8.0415760000000003E-2</v>
      </c>
      <c r="M16" s="129">
        <v>2.3829119999999999E-2</v>
      </c>
      <c r="N16" s="129">
        <v>3.7456800000000004E-3</v>
      </c>
      <c r="O16" s="129">
        <v>0.23423067500000003</v>
      </c>
      <c r="P16" s="129">
        <v>0.29037097500000003</v>
      </c>
      <c r="Q16" s="129">
        <v>0.29736769999999996</v>
      </c>
      <c r="R16" s="129">
        <v>0.32994690000000004</v>
      </c>
      <c r="S16" s="129">
        <v>0.333449</v>
      </c>
      <c r="T16" s="129">
        <v>0.33956162499999998</v>
      </c>
      <c r="U16" s="129">
        <v>0.222721325</v>
      </c>
      <c r="V16" s="129">
        <v>0.17233694999999999</v>
      </c>
      <c r="W16" s="129">
        <v>0.205264525</v>
      </c>
      <c r="X16" s="129">
        <v>9.5621800000000007E-2</v>
      </c>
      <c r="Y16" s="129">
        <v>0.12067028000000002</v>
      </c>
      <c r="Z16" s="129">
        <v>0.57858082</v>
      </c>
      <c r="AA16" s="129">
        <v>0.60212112000000007</v>
      </c>
      <c r="AB16" s="129">
        <v>0.25438782000000004</v>
      </c>
      <c r="AC16" s="129">
        <v>0.33134962000000001</v>
      </c>
      <c r="AD16" s="129">
        <v>0.44234686000000006</v>
      </c>
    </row>
    <row r="17" spans="1:30" x14ac:dyDescent="0.2">
      <c r="A17" s="150"/>
      <c r="B17" s="123" t="s">
        <v>12</v>
      </c>
      <c r="C17" s="124" t="s">
        <v>36</v>
      </c>
      <c r="D17" s="129">
        <v>0.24320836000000004</v>
      </c>
      <c r="E17" s="129">
        <v>0.2211988</v>
      </c>
      <c r="F17" s="129">
        <v>0.18516099999999999</v>
      </c>
      <c r="G17" s="129">
        <v>0.15560334000000001</v>
      </c>
      <c r="H17" s="129">
        <v>0.11258346</v>
      </c>
      <c r="I17" s="129">
        <v>0.13847218</v>
      </c>
      <c r="J17" s="129">
        <v>8.6769479999999996E-2</v>
      </c>
      <c r="K17" s="129">
        <v>0.20906816</v>
      </c>
      <c r="L17" s="129">
        <v>0.25226717999999998</v>
      </c>
      <c r="M17" s="129">
        <v>0.19011914000000002</v>
      </c>
      <c r="N17" s="129">
        <v>0.1757785</v>
      </c>
      <c r="O17" s="129">
        <v>5.4651750000000001E-3</v>
      </c>
      <c r="P17" s="129">
        <v>4.6690525000000004E-2</v>
      </c>
      <c r="Q17" s="129">
        <v>7.0028224999999986E-2</v>
      </c>
      <c r="R17" s="129">
        <v>9.5324124999999996E-2</v>
      </c>
      <c r="S17" s="129">
        <v>0.104893875</v>
      </c>
      <c r="T17" s="129">
        <v>0.21747089999999999</v>
      </c>
      <c r="U17" s="129">
        <v>0.12862392499999997</v>
      </c>
      <c r="V17" s="129">
        <v>0.132341025</v>
      </c>
      <c r="W17" s="129">
        <v>0.171293525</v>
      </c>
      <c r="X17" s="129">
        <v>0.17047499999999999</v>
      </c>
      <c r="Y17" s="129">
        <v>0.22148018000000003</v>
      </c>
      <c r="Z17" s="129">
        <v>0.63308726000000004</v>
      </c>
      <c r="AA17" s="129">
        <v>0.69146087999999994</v>
      </c>
      <c r="AB17" s="129">
        <v>0.49450904000000001</v>
      </c>
      <c r="AC17" s="129">
        <v>0.58730189999999993</v>
      </c>
      <c r="AD17" s="129">
        <v>0.41017700000000001</v>
      </c>
    </row>
    <row r="18" spans="1:30" x14ac:dyDescent="0.2">
      <c r="A18" s="150"/>
      <c r="B18" s="123" t="s">
        <v>13</v>
      </c>
      <c r="C18" s="124" t="s">
        <v>37</v>
      </c>
      <c r="D18" s="129">
        <v>0.28595524</v>
      </c>
      <c r="E18" s="129">
        <v>0.2629611</v>
      </c>
      <c r="F18" s="129">
        <v>0.22322328000000005</v>
      </c>
      <c r="G18" s="129">
        <v>0.19181116000000004</v>
      </c>
      <c r="H18" s="129">
        <v>0.14491590000000001</v>
      </c>
      <c r="I18" s="129">
        <v>0.16347338</v>
      </c>
      <c r="J18" s="129">
        <v>0.10769731999999999</v>
      </c>
      <c r="K18" s="129">
        <v>0.24882493999999999</v>
      </c>
      <c r="L18" s="129">
        <v>0.28742353999999998</v>
      </c>
      <c r="M18" s="129">
        <v>0.20173574</v>
      </c>
      <c r="N18" s="129">
        <v>0.20927928000000004</v>
      </c>
      <c r="O18" s="129">
        <v>4.6634799999999997E-2</v>
      </c>
      <c r="P18" s="129">
        <v>5.4651750000000001E-3</v>
      </c>
      <c r="Q18" s="129">
        <v>4.0764274999999996E-2</v>
      </c>
      <c r="R18" s="129">
        <v>6.698585E-2</v>
      </c>
      <c r="S18" s="129">
        <v>6.9011774999999997E-2</v>
      </c>
      <c r="T18" s="129">
        <v>9.5753825000000001E-2</v>
      </c>
      <c r="U18" s="129">
        <v>0.137088875</v>
      </c>
      <c r="V18" s="129">
        <v>0.137609975</v>
      </c>
      <c r="W18" s="129">
        <v>0.20101432499999999</v>
      </c>
      <c r="X18" s="129">
        <v>0.20441755999999997</v>
      </c>
      <c r="Y18" s="129">
        <v>0.25818848000000005</v>
      </c>
      <c r="Z18" s="129">
        <v>0.69184638000000009</v>
      </c>
      <c r="AA18" s="129">
        <v>0.75382110000000002</v>
      </c>
      <c r="AB18" s="129">
        <v>0.54901374000000003</v>
      </c>
      <c r="AC18" s="129">
        <v>0.65281447999999997</v>
      </c>
      <c r="AD18" s="129">
        <v>0.45498148000000005</v>
      </c>
    </row>
    <row r="19" spans="1:30" x14ac:dyDescent="0.2">
      <c r="A19" s="150"/>
      <c r="B19" s="123" t="s">
        <v>14</v>
      </c>
      <c r="C19" s="124" t="s">
        <v>38</v>
      </c>
      <c r="D19" s="129">
        <v>0.27958184000000008</v>
      </c>
      <c r="E19" s="129">
        <v>0.26045830000000003</v>
      </c>
      <c r="F19" s="129">
        <v>0.22201902000000001</v>
      </c>
      <c r="G19" s="129">
        <v>0.19304903999999998</v>
      </c>
      <c r="H19" s="129">
        <v>0.15014834000000002</v>
      </c>
      <c r="I19" s="129">
        <v>0.16772467999999999</v>
      </c>
      <c r="J19" s="129">
        <v>0.11495430000000002</v>
      </c>
      <c r="K19" s="129">
        <v>0.24529472000000002</v>
      </c>
      <c r="L19" s="129">
        <v>0.28196934000000001</v>
      </c>
      <c r="M19" s="129">
        <v>0.20382758000000001</v>
      </c>
      <c r="N19" s="129">
        <v>0.21098201999999999</v>
      </c>
      <c r="O19" s="129">
        <v>7.080007499999999E-2</v>
      </c>
      <c r="P19" s="129">
        <v>4.7225724999999996E-2</v>
      </c>
      <c r="Q19" s="129">
        <v>5.4652250000000006E-3</v>
      </c>
      <c r="R19" s="129">
        <v>3.8019900000000002E-2</v>
      </c>
      <c r="S19" s="129">
        <v>4.9180425E-2</v>
      </c>
      <c r="T19" s="129">
        <v>6.5994325000000006E-2</v>
      </c>
      <c r="U19" s="129">
        <v>0.11402002499999998</v>
      </c>
      <c r="V19" s="129">
        <v>0.12677762499999998</v>
      </c>
      <c r="W19" s="129">
        <v>0.16968295</v>
      </c>
      <c r="X19" s="129">
        <v>0.26611846</v>
      </c>
      <c r="Y19" s="129">
        <v>0.22040896000000004</v>
      </c>
      <c r="Z19" s="129">
        <v>0.63034866000000001</v>
      </c>
      <c r="AA19" s="129">
        <v>0.68875447999999995</v>
      </c>
      <c r="AB19" s="129">
        <v>0.55905388</v>
      </c>
      <c r="AC19" s="129">
        <v>0.66237642000000008</v>
      </c>
      <c r="AD19" s="129">
        <v>0.40845360000000003</v>
      </c>
    </row>
    <row r="20" spans="1:30" x14ac:dyDescent="0.2">
      <c r="A20" s="150"/>
      <c r="B20" s="123" t="s">
        <v>15</v>
      </c>
      <c r="C20" s="124" t="s">
        <v>39</v>
      </c>
      <c r="D20" s="129">
        <v>0.30863354000000004</v>
      </c>
      <c r="E20" s="129">
        <v>0.28910994000000001</v>
      </c>
      <c r="F20" s="129">
        <v>0.24761938000000003</v>
      </c>
      <c r="G20" s="129">
        <v>0.21787459999999997</v>
      </c>
      <c r="H20" s="129">
        <v>0.17269244</v>
      </c>
      <c r="I20" s="129">
        <v>0.19163463999999999</v>
      </c>
      <c r="J20" s="129">
        <v>0.13613718</v>
      </c>
      <c r="K20" s="129">
        <v>0.27218978000000005</v>
      </c>
      <c r="L20" s="129">
        <v>0.31047310000000006</v>
      </c>
      <c r="M20" s="129">
        <v>0.25155948</v>
      </c>
      <c r="N20" s="129">
        <v>0.23581250000000001</v>
      </c>
      <c r="O20" s="129">
        <v>9.5387299999999994E-2</v>
      </c>
      <c r="P20" s="129">
        <v>6.7094100000000004E-2</v>
      </c>
      <c r="Q20" s="129">
        <v>3.7930800000000001E-2</v>
      </c>
      <c r="R20" s="129">
        <v>5.4638500000000001E-3</v>
      </c>
      <c r="S20" s="129">
        <v>2.4504399999999999E-2</v>
      </c>
      <c r="T20" s="129">
        <v>4.2115700000000006E-2</v>
      </c>
      <c r="U20" s="129">
        <v>8.7157125000000002E-2</v>
      </c>
      <c r="V20" s="129">
        <v>0.12559594999999998</v>
      </c>
      <c r="W20" s="129">
        <v>0.16606212499999998</v>
      </c>
      <c r="X20" s="129">
        <v>0.24352525999999999</v>
      </c>
      <c r="Y20" s="129">
        <v>0.21885168000000002</v>
      </c>
      <c r="Z20" s="129">
        <v>0.63937482000000001</v>
      </c>
      <c r="AA20" s="129">
        <v>0.7000680600000001</v>
      </c>
      <c r="AB20" s="129">
        <v>0.56879876000000007</v>
      </c>
      <c r="AC20" s="129">
        <v>0.67266276000000003</v>
      </c>
      <c r="AD20" s="129">
        <v>0.41003662000000002</v>
      </c>
    </row>
    <row r="21" spans="1:30" x14ac:dyDescent="0.2">
      <c r="A21" s="150"/>
      <c r="B21" s="123" t="s">
        <v>16</v>
      </c>
      <c r="C21" s="124" t="s">
        <v>40</v>
      </c>
      <c r="D21" s="129">
        <v>0.30831051999999998</v>
      </c>
      <c r="E21" s="129">
        <v>0.28989772000000003</v>
      </c>
      <c r="F21" s="129">
        <v>0.24851278000000002</v>
      </c>
      <c r="G21" s="129">
        <v>0.21945091999999999</v>
      </c>
      <c r="H21" s="129">
        <v>0.17552055999999999</v>
      </c>
      <c r="I21" s="129">
        <v>0.19437157999999999</v>
      </c>
      <c r="J21" s="129">
        <v>0.13953794</v>
      </c>
      <c r="K21" s="129">
        <v>0.27253820000000001</v>
      </c>
      <c r="L21" s="129">
        <v>0.30974977999999997</v>
      </c>
      <c r="M21" s="129">
        <v>0.25268754000000004</v>
      </c>
      <c r="N21" s="129">
        <v>0.23789408000000004</v>
      </c>
      <c r="O21" s="129">
        <v>0.10506105</v>
      </c>
      <c r="P21" s="129">
        <v>7.8648275000000004E-2</v>
      </c>
      <c r="Q21" s="129">
        <v>4.9185649999999997E-2</v>
      </c>
      <c r="R21" s="129">
        <v>2.453205E-2</v>
      </c>
      <c r="S21" s="129">
        <v>5.4652500000000005E-3</v>
      </c>
      <c r="T21" s="129">
        <v>3.1424049999999995E-2</v>
      </c>
      <c r="U21" s="129">
        <v>7.9211250000000011E-2</v>
      </c>
      <c r="V21" s="129">
        <v>0.11930597499999999</v>
      </c>
      <c r="W21" s="129">
        <v>0.16412897500000001</v>
      </c>
      <c r="X21" s="129">
        <v>0.24428998000000002</v>
      </c>
      <c r="Y21" s="129">
        <v>0.21587456000000002</v>
      </c>
      <c r="Z21" s="129">
        <v>0.62796945999999998</v>
      </c>
      <c r="AA21" s="129">
        <v>0.68767785999999997</v>
      </c>
      <c r="AB21" s="129">
        <v>0.55691471999999997</v>
      </c>
      <c r="AC21" s="129">
        <v>0.66027435999999995</v>
      </c>
      <c r="AD21" s="129">
        <v>0.40427536000000003</v>
      </c>
    </row>
    <row r="22" spans="1:30" x14ac:dyDescent="0.2">
      <c r="A22" s="150"/>
      <c r="B22" s="123" t="s">
        <v>17</v>
      </c>
      <c r="C22" s="124" t="s">
        <v>41</v>
      </c>
      <c r="D22" s="129">
        <v>0.31106652000000001</v>
      </c>
      <c r="E22" s="129">
        <v>0.29388325999999998</v>
      </c>
      <c r="F22" s="129">
        <v>0.25263280000000005</v>
      </c>
      <c r="G22" s="129">
        <v>0.24382898000000003</v>
      </c>
      <c r="H22" s="129">
        <v>0.18122076000000001</v>
      </c>
      <c r="I22" s="129">
        <v>0.20025686000000001</v>
      </c>
      <c r="J22" s="129">
        <v>0.14641282</v>
      </c>
      <c r="K22" s="129">
        <v>0.27579358000000004</v>
      </c>
      <c r="L22" s="129">
        <v>0.31113802000000002</v>
      </c>
      <c r="M22" s="129">
        <v>0.25612999999999997</v>
      </c>
      <c r="N22" s="129">
        <v>0.2418537</v>
      </c>
      <c r="O22" s="129">
        <v>0.119504825</v>
      </c>
      <c r="P22" s="129">
        <v>9.5636250000000006E-2</v>
      </c>
      <c r="Q22" s="129">
        <v>6.5848150000000008E-2</v>
      </c>
      <c r="R22" s="129">
        <v>4.5396124999999996E-2</v>
      </c>
      <c r="S22" s="129">
        <v>3.1636050000000006E-2</v>
      </c>
      <c r="T22" s="129">
        <v>5.4662499999999998E-3</v>
      </c>
      <c r="U22" s="129">
        <v>5.8437425000000001E-2</v>
      </c>
      <c r="V22" s="129">
        <v>0.11418880000000001</v>
      </c>
      <c r="W22" s="129">
        <v>0.145361775</v>
      </c>
      <c r="X22" s="129">
        <v>0.24855384</v>
      </c>
      <c r="Y22" s="129">
        <v>0.20519288000000002</v>
      </c>
      <c r="Z22" s="129">
        <v>0.61230166000000008</v>
      </c>
      <c r="AA22" s="129">
        <v>0.66794118000000002</v>
      </c>
      <c r="AB22" s="129">
        <v>0.54086681999999997</v>
      </c>
      <c r="AC22" s="129">
        <v>0.64214941999999997</v>
      </c>
      <c r="AD22" s="129">
        <v>0.38821806000000003</v>
      </c>
    </row>
    <row r="23" spans="1:30" x14ac:dyDescent="0.2">
      <c r="A23" s="150"/>
      <c r="B23" s="123" t="s">
        <v>18</v>
      </c>
      <c r="C23" s="124" t="s">
        <v>42</v>
      </c>
      <c r="D23" s="129">
        <v>0.31073921999999998</v>
      </c>
      <c r="E23" s="129">
        <v>0.29373231999999999</v>
      </c>
      <c r="F23" s="129">
        <v>0.27067980000000003</v>
      </c>
      <c r="G23" s="129">
        <v>0.22388426000000003</v>
      </c>
      <c r="H23" s="129">
        <v>0.18130308000000001</v>
      </c>
      <c r="I23" s="129">
        <v>0.20314447999999999</v>
      </c>
      <c r="J23" s="129">
        <v>0.1493227</v>
      </c>
      <c r="K23" s="129">
        <v>0.24312607999999999</v>
      </c>
      <c r="L23" s="129">
        <v>0.24454674000000001</v>
      </c>
      <c r="M23" s="129">
        <v>0.18466236</v>
      </c>
      <c r="N23" s="129">
        <v>0.21970188000000002</v>
      </c>
      <c r="O23" s="129">
        <v>0.129058175</v>
      </c>
      <c r="P23" s="129">
        <v>0.13776227499999999</v>
      </c>
      <c r="Q23" s="129">
        <v>0.108885725</v>
      </c>
      <c r="R23" s="129">
        <v>9.1217300000000015E-2</v>
      </c>
      <c r="S23" s="129">
        <v>8.0315475000000011E-2</v>
      </c>
      <c r="T23" s="129">
        <v>6.0757250000000006E-2</v>
      </c>
      <c r="U23" s="129">
        <v>5.4688749999999998E-3</v>
      </c>
      <c r="V23" s="129">
        <v>6.7312549999999985E-2</v>
      </c>
      <c r="W23" s="129">
        <v>9.9077575000000001E-2</v>
      </c>
      <c r="X23" s="129">
        <v>0.19719412</v>
      </c>
      <c r="Y23" s="129">
        <v>0.15426019999999999</v>
      </c>
      <c r="Z23" s="129">
        <v>0.55396948000000001</v>
      </c>
      <c r="AA23" s="129">
        <v>0.61024966000000003</v>
      </c>
      <c r="AB23" s="129">
        <v>0.4891915200000001</v>
      </c>
      <c r="AC23" s="129">
        <v>0.58515596000000003</v>
      </c>
      <c r="AD23" s="129">
        <v>0.32841304000000004</v>
      </c>
    </row>
    <row r="24" spans="1:30" x14ac:dyDescent="0.2">
      <c r="A24" s="150"/>
      <c r="B24" s="123" t="s">
        <v>19</v>
      </c>
      <c r="C24" s="124" t="s">
        <v>53</v>
      </c>
      <c r="D24" s="129">
        <v>0.28817308000000003</v>
      </c>
      <c r="E24" s="129">
        <v>0.27981840000000002</v>
      </c>
      <c r="F24" s="129">
        <v>0.23346184</v>
      </c>
      <c r="G24" s="129">
        <v>0.22025454000000003</v>
      </c>
      <c r="H24" s="129">
        <v>0.17070988000000001</v>
      </c>
      <c r="I24" s="129">
        <v>0.22108002000000002</v>
      </c>
      <c r="J24" s="129">
        <v>0.15548232000000001</v>
      </c>
      <c r="K24" s="129">
        <v>0.20944306000000001</v>
      </c>
      <c r="L24" s="129">
        <v>0.21357067999999998</v>
      </c>
      <c r="M24" s="129">
        <v>0.14902644000000001</v>
      </c>
      <c r="N24" s="129">
        <v>0.14788614</v>
      </c>
      <c r="O24" s="129">
        <v>0.13255275</v>
      </c>
      <c r="P24" s="129">
        <v>0.15824254999999998</v>
      </c>
      <c r="Q24" s="129">
        <v>0.126855775</v>
      </c>
      <c r="R24" s="129">
        <v>0.12614577499999999</v>
      </c>
      <c r="S24" s="129">
        <v>0.12603529999999999</v>
      </c>
      <c r="T24" s="129">
        <v>0.11847479999999999</v>
      </c>
      <c r="U24" s="129">
        <v>6.7448825000000004E-2</v>
      </c>
      <c r="V24" s="129">
        <v>5.4652500000000005E-3</v>
      </c>
      <c r="W24" s="129">
        <v>5.2109374999999999E-2</v>
      </c>
      <c r="X24" s="129">
        <v>0.14226143999999999</v>
      </c>
      <c r="Y24" s="129">
        <v>0.10116386000000001</v>
      </c>
      <c r="Z24" s="129">
        <v>0.50505316</v>
      </c>
      <c r="AA24" s="129">
        <v>0.56437028000000011</v>
      </c>
      <c r="AB24" s="129">
        <v>0.44652545999999999</v>
      </c>
      <c r="AC24" s="129">
        <v>0.53895236000000002</v>
      </c>
      <c r="AD24" s="129">
        <v>0.27106812000000002</v>
      </c>
    </row>
    <row r="25" spans="1:30" x14ac:dyDescent="0.2">
      <c r="A25" s="150"/>
      <c r="B25" s="123" t="s">
        <v>21</v>
      </c>
      <c r="C25" s="124" t="s">
        <v>45</v>
      </c>
      <c r="D25" s="129">
        <v>0.29346984000000004</v>
      </c>
      <c r="E25" s="129">
        <v>0.30598560000000002</v>
      </c>
      <c r="F25" s="129">
        <v>0.23960792000000003</v>
      </c>
      <c r="G25" s="129">
        <v>0.23047096</v>
      </c>
      <c r="H25" s="129">
        <v>0.21207055999999999</v>
      </c>
      <c r="I25" s="129">
        <v>0.24550712</v>
      </c>
      <c r="J25" s="129">
        <v>0.21444720000000003</v>
      </c>
      <c r="K25" s="129">
        <v>0.18736416000000003</v>
      </c>
      <c r="L25" s="129">
        <v>0.22115679999999999</v>
      </c>
      <c r="M25" s="129">
        <v>0.19552112000000002</v>
      </c>
      <c r="N25" s="129">
        <v>0.1573444</v>
      </c>
      <c r="O25" s="129">
        <v>0.17023482500000001</v>
      </c>
      <c r="P25" s="129">
        <v>0.200244425</v>
      </c>
      <c r="Q25" s="129">
        <v>0.16692812499999998</v>
      </c>
      <c r="R25" s="129">
        <v>0.16610342500000003</v>
      </c>
      <c r="S25" s="129">
        <v>0.1621677</v>
      </c>
      <c r="T25" s="129">
        <v>0.14500622499999999</v>
      </c>
      <c r="U25" s="129">
        <v>0.13655600000000001</v>
      </c>
      <c r="V25" s="129">
        <v>5.2117299999999998E-2</v>
      </c>
      <c r="W25" s="129">
        <v>5.4662499999999998E-3</v>
      </c>
      <c r="X25" s="129">
        <v>0.13565714000000001</v>
      </c>
      <c r="Y25" s="129">
        <v>9.861932000000001E-2</v>
      </c>
      <c r="Z25" s="129">
        <v>0.51658734000000006</v>
      </c>
      <c r="AA25" s="129">
        <v>0.57651542000000011</v>
      </c>
      <c r="AB25" s="129">
        <v>0.45559682000000001</v>
      </c>
      <c r="AC25" s="129">
        <v>0.54797515999999991</v>
      </c>
      <c r="AD25" s="129">
        <v>0.26249531999999998</v>
      </c>
    </row>
    <row r="26" spans="1:30" ht="13.5" thickBot="1" x14ac:dyDescent="0.25">
      <c r="A26" s="150"/>
      <c r="B26" s="125" t="s">
        <v>20</v>
      </c>
      <c r="C26" s="126" t="s">
        <v>44</v>
      </c>
      <c r="D26" s="129">
        <v>0.20706599999999997</v>
      </c>
      <c r="E26" s="129">
        <v>0.18854208</v>
      </c>
      <c r="F26" s="129">
        <v>0.15397325999999997</v>
      </c>
      <c r="G26" s="129">
        <v>0.13975406000000001</v>
      </c>
      <c r="H26" s="129">
        <v>0.121615</v>
      </c>
      <c r="I26" s="129">
        <v>0.16922007999999999</v>
      </c>
      <c r="J26" s="129">
        <v>0.15587948000000001</v>
      </c>
      <c r="K26" s="129">
        <v>0.12931777999999999</v>
      </c>
      <c r="L26" s="129">
        <v>0.14252010000000001</v>
      </c>
      <c r="M26" s="129">
        <v>6.779824000000001E-2</v>
      </c>
      <c r="N26" s="129">
        <v>6.7088800000000004E-2</v>
      </c>
      <c r="O26" s="129">
        <v>0.165982775</v>
      </c>
      <c r="P26" s="129">
        <v>0.19908159999999997</v>
      </c>
      <c r="Q26" s="129">
        <v>0.21481414999999998</v>
      </c>
      <c r="R26" s="129">
        <v>0.23746315000000001</v>
      </c>
      <c r="S26" s="129">
        <v>0.23805815</v>
      </c>
      <c r="T26" s="129">
        <v>0.24175274999999999</v>
      </c>
      <c r="U26" s="129">
        <v>0.19212980000000002</v>
      </c>
      <c r="V26" s="129">
        <v>0.13860410000000001</v>
      </c>
      <c r="W26" s="129">
        <v>0.13351770000000002</v>
      </c>
      <c r="X26" s="129">
        <v>5.6205999999999999E-3</v>
      </c>
      <c r="Y26" s="129">
        <v>0.12705196000000002</v>
      </c>
      <c r="Z26" s="129">
        <v>0.46253826000000003</v>
      </c>
      <c r="AA26" s="129">
        <v>0.5234162200000001</v>
      </c>
      <c r="AB26" s="129">
        <v>0.34917710000000007</v>
      </c>
      <c r="AC26" s="129">
        <v>0.43338024000000003</v>
      </c>
      <c r="AD26" s="129">
        <v>0.35569075999999999</v>
      </c>
    </row>
    <row r="27" spans="1:30" x14ac:dyDescent="0.2">
      <c r="A27" s="150"/>
      <c r="B27" s="123" t="s">
        <v>22</v>
      </c>
      <c r="C27" s="124" t="s">
        <v>46</v>
      </c>
      <c r="D27" s="129">
        <v>0.2761111</v>
      </c>
      <c r="E27" s="129">
        <v>0.26339080000000004</v>
      </c>
      <c r="F27" s="129">
        <v>0.23675890000000002</v>
      </c>
      <c r="G27" s="129">
        <v>0.21623887999999999</v>
      </c>
      <c r="H27" s="129">
        <v>0.19071057999999999</v>
      </c>
      <c r="I27" s="129">
        <v>0.24092594000000003</v>
      </c>
      <c r="J27" s="129">
        <v>0.22368946000000003</v>
      </c>
      <c r="K27" s="129">
        <v>0.21809052000000004</v>
      </c>
      <c r="L27" s="129">
        <v>0.20801559999999999</v>
      </c>
      <c r="M27" s="129">
        <v>0.14097810000000002</v>
      </c>
      <c r="N27" s="129">
        <v>0.13967082</v>
      </c>
      <c r="O27" s="129">
        <v>0.21248497500000002</v>
      </c>
      <c r="P27" s="129">
        <v>0.24225384999999997</v>
      </c>
      <c r="Q27" s="129">
        <v>0.21212934999999999</v>
      </c>
      <c r="R27" s="129">
        <v>0.21322435000000001</v>
      </c>
      <c r="S27" s="129">
        <v>0.21036489999999999</v>
      </c>
      <c r="T27" s="129">
        <v>0.19996180000000002</v>
      </c>
      <c r="U27" s="129">
        <v>0.15035745</v>
      </c>
      <c r="V27" s="129">
        <v>9.8599600000000009E-2</v>
      </c>
      <c r="W27" s="129">
        <v>9.6156600000000009E-2</v>
      </c>
      <c r="X27" s="129">
        <v>0.12699082</v>
      </c>
      <c r="Y27" s="129">
        <v>5.6213000000000009E-3</v>
      </c>
      <c r="Z27" s="129">
        <v>0.49865174000000007</v>
      </c>
      <c r="AA27" s="129">
        <v>0.55181698000000001</v>
      </c>
      <c r="AB27" s="129">
        <v>0.50312018000000003</v>
      </c>
      <c r="AC27" s="129">
        <v>0.59692179999999995</v>
      </c>
      <c r="AD27" s="129">
        <v>0.16545926000000002</v>
      </c>
    </row>
    <row r="28" spans="1:30" x14ac:dyDescent="0.2">
      <c r="A28" s="150"/>
      <c r="B28" s="123" t="s">
        <v>23</v>
      </c>
      <c r="C28" s="124" t="s">
        <v>47</v>
      </c>
      <c r="D28" s="129">
        <v>0.40151328000000003</v>
      </c>
      <c r="E28" s="129">
        <v>0.40466816000000005</v>
      </c>
      <c r="F28" s="129">
        <v>0.354738</v>
      </c>
      <c r="G28" s="129">
        <v>0.34327079999999999</v>
      </c>
      <c r="H28" s="129">
        <v>0.37457784000000005</v>
      </c>
      <c r="I28" s="129">
        <v>0.38950447999999999</v>
      </c>
      <c r="J28" s="129">
        <v>0.41645151999999996</v>
      </c>
      <c r="K28" s="129">
        <v>0.26344304000000002</v>
      </c>
      <c r="L28" s="129">
        <v>0.21806024000000002</v>
      </c>
      <c r="M28" s="129">
        <v>0.32174368000000003</v>
      </c>
      <c r="N28" s="129">
        <v>0.32692792000000004</v>
      </c>
      <c r="O28" s="129">
        <v>0.71671247500000002</v>
      </c>
      <c r="P28" s="129">
        <v>0.77562777500000002</v>
      </c>
      <c r="Q28" s="129">
        <v>0.70874247499999998</v>
      </c>
      <c r="R28" s="129">
        <v>0.72491307500000002</v>
      </c>
      <c r="S28" s="129">
        <v>0.71223242500000006</v>
      </c>
      <c r="T28" s="129">
        <v>0.68669752500000003</v>
      </c>
      <c r="U28" s="129">
        <v>0.62749232500000007</v>
      </c>
      <c r="V28" s="129">
        <v>0.58330674999999998</v>
      </c>
      <c r="W28" s="129">
        <v>0.57650160000000006</v>
      </c>
      <c r="X28" s="129">
        <v>0.46252434000000003</v>
      </c>
      <c r="Y28" s="129">
        <v>0.49866520000000003</v>
      </c>
      <c r="Z28" s="129">
        <v>5.6229400000000008E-3</v>
      </c>
      <c r="AA28" s="129">
        <v>0.16752977999999999</v>
      </c>
      <c r="AB28" s="129">
        <v>0.14148856000000001</v>
      </c>
      <c r="AC28" s="129">
        <v>0.20753024000000003</v>
      </c>
      <c r="AD28" s="129">
        <v>0.46678902</v>
      </c>
    </row>
    <row r="29" spans="1:30" x14ac:dyDescent="0.2">
      <c r="A29" s="150"/>
      <c r="B29" s="123" t="s">
        <v>24</v>
      </c>
      <c r="C29" s="124" t="s">
        <v>48</v>
      </c>
      <c r="D29" s="129">
        <v>0.5223162400000001</v>
      </c>
      <c r="E29" s="129">
        <v>0.5301707200000001</v>
      </c>
      <c r="F29" s="129">
        <v>0.47385736000000001</v>
      </c>
      <c r="G29" s="129">
        <v>0.46583600000000003</v>
      </c>
      <c r="H29" s="129">
        <v>0.45070447999999996</v>
      </c>
      <c r="I29" s="129">
        <v>0.51409959999999999</v>
      </c>
      <c r="J29" s="129">
        <v>0.49154744000000006</v>
      </c>
      <c r="K29" s="129">
        <v>0.38177192000000004</v>
      </c>
      <c r="L29" s="129">
        <v>0.33712655999999996</v>
      </c>
      <c r="M29" s="129">
        <v>0.39932496000000001</v>
      </c>
      <c r="N29" s="129">
        <v>0.40425976000000002</v>
      </c>
      <c r="O29" s="129">
        <v>0.77129997499999992</v>
      </c>
      <c r="P29" s="129">
        <v>0.8336148000000001</v>
      </c>
      <c r="Q29" s="129">
        <v>0.76258852499999996</v>
      </c>
      <c r="R29" s="129">
        <v>0.78146205000000002</v>
      </c>
      <c r="S29" s="129">
        <v>0.76681717500000002</v>
      </c>
      <c r="T29" s="129">
        <v>0.73844555000000001</v>
      </c>
      <c r="U29" s="129">
        <v>0.68121155</v>
      </c>
      <c r="V29" s="129">
        <v>0.63918877499999993</v>
      </c>
      <c r="W29" s="129">
        <v>0.63003182499999999</v>
      </c>
      <c r="X29" s="129">
        <v>0.52127075999999994</v>
      </c>
      <c r="Y29" s="129">
        <v>0.55177589999999999</v>
      </c>
      <c r="Z29" s="129">
        <v>0.16748788000000001</v>
      </c>
      <c r="AA29" s="129">
        <v>5.6213200000000008E-3</v>
      </c>
      <c r="AB29" s="129">
        <v>0.27394066000000006</v>
      </c>
      <c r="AC29" s="129">
        <v>0.35216444000000002</v>
      </c>
      <c r="AD29" s="129">
        <v>0.8860880000000001</v>
      </c>
    </row>
    <row r="30" spans="1:30" ht="13.5" thickBot="1" x14ac:dyDescent="0.25">
      <c r="A30" s="150"/>
      <c r="B30" s="123" t="s">
        <v>25</v>
      </c>
      <c r="C30" s="124" t="s">
        <v>49</v>
      </c>
      <c r="D30" s="129">
        <v>0.27871104000000002</v>
      </c>
      <c r="E30" s="129">
        <v>0.28203144000000002</v>
      </c>
      <c r="F30" s="129">
        <v>0.24107152000000001</v>
      </c>
      <c r="G30" s="129">
        <v>0.23039136000000002</v>
      </c>
      <c r="H30" s="129">
        <v>0.22617543999999998</v>
      </c>
      <c r="I30" s="129">
        <v>0.27152336000000005</v>
      </c>
      <c r="J30" s="129">
        <v>0.26522608000000003</v>
      </c>
      <c r="K30" s="129">
        <v>0.15789951999999999</v>
      </c>
      <c r="L30" s="129">
        <v>0.11703672</v>
      </c>
      <c r="M30" s="129">
        <v>0.17359472000000001</v>
      </c>
      <c r="N30" s="129">
        <v>0.17951528</v>
      </c>
      <c r="O30" s="129">
        <v>0.43255822500000007</v>
      </c>
      <c r="P30" s="129">
        <v>0.51573357499999994</v>
      </c>
      <c r="Q30" s="129">
        <v>0.53999980000000003</v>
      </c>
      <c r="R30" s="129">
        <v>0.55395995000000009</v>
      </c>
      <c r="S30" s="129">
        <v>0.54235559999999994</v>
      </c>
      <c r="T30" s="129">
        <v>0.52616395000000016</v>
      </c>
      <c r="U30" s="129">
        <v>0.48408380000000001</v>
      </c>
      <c r="V30" s="129">
        <v>0.43289345000000001</v>
      </c>
      <c r="W30" s="129">
        <v>0.44199550000000004</v>
      </c>
      <c r="X30" s="129">
        <v>0.34922560000000002</v>
      </c>
      <c r="Y30" s="129">
        <v>0.5025558</v>
      </c>
      <c r="Z30" s="129">
        <v>0.13943786</v>
      </c>
      <c r="AA30" s="129">
        <v>0.27393686</v>
      </c>
      <c r="AB30" s="129">
        <v>5.6216399999999998E-3</v>
      </c>
      <c r="AC30" s="129">
        <v>6.1988620000000001E-2</v>
      </c>
      <c r="AD30" s="129">
        <v>0.48986368000000002</v>
      </c>
    </row>
    <row r="31" spans="1:30" x14ac:dyDescent="0.2">
      <c r="A31" s="150"/>
      <c r="B31" s="127" t="s">
        <v>26</v>
      </c>
      <c r="C31" s="128" t="s">
        <v>50</v>
      </c>
      <c r="D31" s="129">
        <v>0.38277146000000001</v>
      </c>
      <c r="E31" s="129">
        <v>0.35953290000000004</v>
      </c>
      <c r="F31" s="129">
        <v>0.30726314000000005</v>
      </c>
      <c r="G31" s="129">
        <v>0.28858916000000001</v>
      </c>
      <c r="H31" s="129">
        <v>0.29140278000000003</v>
      </c>
      <c r="I31" s="129">
        <v>0.30398209999999998</v>
      </c>
      <c r="J31" s="129">
        <v>0.33023596</v>
      </c>
      <c r="K31" s="129">
        <v>0.21117992000000002</v>
      </c>
      <c r="L31" s="129">
        <v>0.16603598000000003</v>
      </c>
      <c r="M31" s="129">
        <v>0.22842876000000001</v>
      </c>
      <c r="N31" s="129">
        <v>0.23564688</v>
      </c>
      <c r="O31" s="129">
        <v>0.52342904999999995</v>
      </c>
      <c r="P31" s="129">
        <v>0.54001322500000004</v>
      </c>
      <c r="Q31" s="129">
        <v>0.63235005</v>
      </c>
      <c r="R31" s="129">
        <v>0.65682277499999997</v>
      </c>
      <c r="S31" s="129">
        <v>0.64759405000000003</v>
      </c>
      <c r="T31" s="129">
        <v>0.62391974999999988</v>
      </c>
      <c r="U31" s="129">
        <v>0.57900505000000002</v>
      </c>
      <c r="V31" s="129">
        <v>0.5325995750000001</v>
      </c>
      <c r="W31" s="129">
        <v>0.51399852499999998</v>
      </c>
      <c r="X31" s="129">
        <v>0.44603360000000003</v>
      </c>
      <c r="Y31" s="129">
        <v>0.60322988</v>
      </c>
      <c r="Z31" s="129">
        <v>0.20776840000000002</v>
      </c>
      <c r="AA31" s="129">
        <v>0.33409916000000006</v>
      </c>
      <c r="AB31" s="129">
        <v>6.1972399999999997E-2</v>
      </c>
      <c r="AC31" s="129">
        <v>5.6208000000000013E-3</v>
      </c>
      <c r="AD31" s="129">
        <v>0.58880270000000012</v>
      </c>
    </row>
    <row r="32" spans="1:30" x14ac:dyDescent="0.2">
      <c r="A32" s="150"/>
      <c r="B32" s="123" t="s">
        <v>27</v>
      </c>
      <c r="C32" s="124" t="s">
        <v>51</v>
      </c>
      <c r="D32" s="129">
        <v>0.43961735999999996</v>
      </c>
      <c r="E32" s="129">
        <v>0.42680360000000001</v>
      </c>
      <c r="F32" s="129">
        <v>0.37781824000000008</v>
      </c>
      <c r="G32" s="129">
        <v>0.37053079999999999</v>
      </c>
      <c r="H32" s="129">
        <v>0.36164952000000006</v>
      </c>
      <c r="I32" s="129">
        <v>0.39882176000000003</v>
      </c>
      <c r="J32" s="129">
        <v>0.36338264000000003</v>
      </c>
      <c r="K32" s="129">
        <v>0.34549015999999999</v>
      </c>
      <c r="L32" s="129">
        <v>0.32661128</v>
      </c>
      <c r="M32" s="129">
        <v>0.28217232000000003</v>
      </c>
      <c r="N32" s="129">
        <v>0.28060264000000001</v>
      </c>
      <c r="O32" s="129">
        <v>0.39522002500000003</v>
      </c>
      <c r="P32" s="129">
        <v>0.44179319999999994</v>
      </c>
      <c r="Q32" s="129">
        <v>0.39337935000000007</v>
      </c>
      <c r="R32" s="129">
        <v>0.39948687500000002</v>
      </c>
      <c r="S32" s="129">
        <v>0.39339975000000005</v>
      </c>
      <c r="T32" s="129">
        <v>0.37832472500000003</v>
      </c>
      <c r="U32" s="129">
        <v>0.32937510000000003</v>
      </c>
      <c r="V32" s="129">
        <v>0.27369479999999996</v>
      </c>
      <c r="W32" s="129">
        <v>0.25597595000000001</v>
      </c>
      <c r="X32" s="129">
        <v>0.35557201999999999</v>
      </c>
      <c r="Y32" s="129">
        <v>0.16546348</v>
      </c>
      <c r="Z32" s="129">
        <v>0.46891310000000003</v>
      </c>
      <c r="AA32" s="129">
        <v>0.97204447999999999</v>
      </c>
      <c r="AB32" s="129">
        <v>0.52069740000000009</v>
      </c>
      <c r="AC32" s="129">
        <v>0.58801007999999999</v>
      </c>
      <c r="AD32" s="129">
        <v>5.6223200000000001E-3</v>
      </c>
    </row>
  </sheetData>
  <mergeCells count="8">
    <mergeCell ref="A6:A32"/>
    <mergeCell ref="D1:AD1"/>
    <mergeCell ref="D2:AD2"/>
    <mergeCell ref="D3:F3"/>
    <mergeCell ref="G3:J3"/>
    <mergeCell ref="K3:N3"/>
    <mergeCell ref="O3:W3"/>
    <mergeCell ref="X3:AD3"/>
  </mergeCells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T90"/>
  <sheetViews>
    <sheetView zoomScaleNormal="100" workbookViewId="0">
      <pane xSplit="2" topLeftCell="AN1" activePane="topRight" state="frozen"/>
      <selection activeCell="A46" sqref="A46"/>
      <selection pane="topRight" activeCell="AX13" sqref="AX13"/>
    </sheetView>
  </sheetViews>
  <sheetFormatPr defaultRowHeight="15" x14ac:dyDescent="0.25"/>
  <cols>
    <col min="1" max="1" width="7" style="9" bestFit="1" customWidth="1"/>
    <col min="2" max="2" width="7" bestFit="1" customWidth="1"/>
    <col min="3" max="44" width="10.5703125" bestFit="1" customWidth="1"/>
  </cols>
  <sheetData>
    <row r="1" spans="1:46" x14ac:dyDescent="0.25">
      <c r="A1" s="9" t="s">
        <v>55</v>
      </c>
      <c r="B1" s="10" t="s">
        <v>56</v>
      </c>
      <c r="C1" s="11">
        <v>39448</v>
      </c>
      <c r="D1" s="11">
        <v>39479</v>
      </c>
      <c r="E1" s="11">
        <v>39508</v>
      </c>
      <c r="F1" s="11">
        <v>39539</v>
      </c>
      <c r="G1" s="11">
        <v>39569</v>
      </c>
      <c r="H1" s="11">
        <v>39600</v>
      </c>
      <c r="I1" s="11">
        <v>39630</v>
      </c>
      <c r="J1" s="11">
        <v>39661</v>
      </c>
      <c r="K1" s="11">
        <v>39692</v>
      </c>
      <c r="L1" s="11">
        <v>39722</v>
      </c>
      <c r="M1" s="11">
        <v>39753</v>
      </c>
      <c r="N1" s="11">
        <v>39783</v>
      </c>
      <c r="O1" s="11">
        <v>39814</v>
      </c>
      <c r="P1" s="11">
        <v>39845</v>
      </c>
      <c r="Q1" s="11">
        <v>39873</v>
      </c>
      <c r="R1" s="11">
        <v>39904</v>
      </c>
      <c r="S1" s="11">
        <v>39934</v>
      </c>
      <c r="T1" s="11">
        <v>39965</v>
      </c>
      <c r="U1" s="11">
        <v>39995</v>
      </c>
      <c r="V1" s="11">
        <v>40026</v>
      </c>
      <c r="W1" s="11">
        <v>40057</v>
      </c>
      <c r="X1" s="11">
        <v>40087</v>
      </c>
      <c r="Y1" s="11">
        <v>40118</v>
      </c>
      <c r="Z1" s="11">
        <v>40148</v>
      </c>
      <c r="AA1" s="11">
        <v>40179</v>
      </c>
      <c r="AB1" s="11">
        <v>40210</v>
      </c>
      <c r="AC1" s="11">
        <v>40238</v>
      </c>
      <c r="AD1" s="11">
        <v>40269</v>
      </c>
      <c r="AE1" s="11">
        <v>40299</v>
      </c>
      <c r="AF1" s="11">
        <v>40330</v>
      </c>
      <c r="AG1" s="11">
        <v>40360</v>
      </c>
      <c r="AH1" s="11">
        <v>40391</v>
      </c>
      <c r="AI1" s="11">
        <v>40422</v>
      </c>
      <c r="AJ1" s="11">
        <v>40452</v>
      </c>
      <c r="AK1" s="11">
        <v>40483</v>
      </c>
      <c r="AL1" s="11">
        <v>40513</v>
      </c>
      <c r="AM1" s="11">
        <v>40544</v>
      </c>
      <c r="AN1" s="11">
        <v>40575</v>
      </c>
      <c r="AO1" s="11">
        <v>40603</v>
      </c>
      <c r="AP1" s="11">
        <v>40634</v>
      </c>
      <c r="AQ1" s="11">
        <v>40664</v>
      </c>
      <c r="AR1" s="11">
        <v>40695</v>
      </c>
      <c r="AT1" s="12" t="s">
        <v>57</v>
      </c>
    </row>
    <row r="2" spans="1:46" x14ac:dyDescent="0.25">
      <c r="A2" s="9" t="s">
        <v>58</v>
      </c>
      <c r="B2" t="s">
        <v>11</v>
      </c>
      <c r="C2" s="13">
        <v>28271.32</v>
      </c>
      <c r="D2" s="13">
        <v>27557.195</v>
      </c>
      <c r="E2" s="13">
        <v>30327.3</v>
      </c>
      <c r="F2" s="13">
        <v>34095.699000000001</v>
      </c>
      <c r="G2" s="13">
        <v>32236.79</v>
      </c>
      <c r="H2" s="13">
        <v>32216.649999999998</v>
      </c>
      <c r="I2" s="13">
        <v>29904.350000000002</v>
      </c>
      <c r="J2" s="13">
        <v>28827.225000000002</v>
      </c>
      <c r="K2" s="13">
        <v>32135.488000000001</v>
      </c>
      <c r="L2" s="13">
        <v>34532.824999999997</v>
      </c>
      <c r="M2" s="13">
        <v>29202.29</v>
      </c>
      <c r="N2" s="13">
        <v>30055.199999999997</v>
      </c>
      <c r="O2" s="13">
        <v>27180.19</v>
      </c>
      <c r="P2" s="13">
        <v>24924.23</v>
      </c>
      <c r="Q2" s="13">
        <v>30639.949000000001</v>
      </c>
      <c r="R2" s="13">
        <v>30196.417999999998</v>
      </c>
      <c r="S2" s="13">
        <v>29379.807000000001</v>
      </c>
      <c r="T2" s="13">
        <v>30199.920000000002</v>
      </c>
      <c r="U2" s="13">
        <v>32618.017</v>
      </c>
      <c r="V2" s="13">
        <v>31273.072999999997</v>
      </c>
      <c r="W2" s="13">
        <v>32549.487999999998</v>
      </c>
      <c r="X2" s="13">
        <v>34655.49</v>
      </c>
      <c r="Y2" s="13">
        <v>30631.35</v>
      </c>
      <c r="Z2" s="13">
        <v>32258.562999999998</v>
      </c>
      <c r="AA2" s="13">
        <v>27909.492999999999</v>
      </c>
      <c r="AB2" s="13">
        <v>29010.377</v>
      </c>
      <c r="AC2" s="13">
        <v>34669.536999999997</v>
      </c>
      <c r="AD2" s="13">
        <v>32598.13</v>
      </c>
      <c r="AE2" s="13">
        <v>32181.739999999998</v>
      </c>
      <c r="AF2" s="13">
        <v>30552.698</v>
      </c>
      <c r="AG2" s="13">
        <v>32612.059999999998</v>
      </c>
      <c r="AH2" s="13">
        <v>33858.377999999997</v>
      </c>
      <c r="AI2" s="13">
        <v>33731.001000000004</v>
      </c>
      <c r="AJ2" s="13">
        <v>33570</v>
      </c>
      <c r="AK2" s="13">
        <v>31942.702000000005</v>
      </c>
      <c r="AL2" s="13">
        <v>32425.076000000001</v>
      </c>
      <c r="AM2" s="13">
        <v>27774.35</v>
      </c>
      <c r="AN2" s="13">
        <v>29601.701000000001</v>
      </c>
      <c r="AO2" s="13">
        <v>32891.394</v>
      </c>
      <c r="AP2" s="13">
        <v>33373.100000000006</v>
      </c>
      <c r="AQ2" s="13">
        <v>34268.049999999996</v>
      </c>
      <c r="AR2" s="13">
        <v>32488.2</v>
      </c>
      <c r="AT2" s="14">
        <f>SUM(AM2:AO2)/SUM($AM$36:$AO$36)</f>
        <v>6.7249644637180028E-2</v>
      </c>
    </row>
    <row r="3" spans="1:46" x14ac:dyDescent="0.25">
      <c r="A3" s="9" t="s">
        <v>58</v>
      </c>
      <c r="B3" t="s">
        <v>8</v>
      </c>
      <c r="C3" s="13">
        <v>66765.125</v>
      </c>
      <c r="D3" s="13">
        <v>93412.231</v>
      </c>
      <c r="E3" s="13">
        <v>108237.42700000003</v>
      </c>
      <c r="F3" s="13">
        <v>80529.884000000005</v>
      </c>
      <c r="G3" s="13">
        <v>77489.61099999999</v>
      </c>
      <c r="H3" s="13">
        <v>82376.048999999999</v>
      </c>
      <c r="I3" s="13">
        <v>87448.747000000003</v>
      </c>
      <c r="J3" s="13">
        <v>89325.766999999993</v>
      </c>
      <c r="K3" s="13">
        <v>91082.44200000001</v>
      </c>
      <c r="L3" s="13">
        <v>95297.326000000015</v>
      </c>
      <c r="M3" s="13">
        <v>77075.684999999983</v>
      </c>
      <c r="N3" s="13">
        <v>68804.697999999989</v>
      </c>
      <c r="O3" s="13">
        <v>65715.732000000004</v>
      </c>
      <c r="P3" s="13">
        <v>77106.592999999993</v>
      </c>
      <c r="Q3" s="13">
        <v>91253.330000000031</v>
      </c>
      <c r="R3" s="13">
        <v>78230.703000000009</v>
      </c>
      <c r="S3" s="13">
        <v>72717.017999999996</v>
      </c>
      <c r="T3" s="13">
        <v>78298.816999999995</v>
      </c>
      <c r="U3" s="13">
        <v>81489.112000000008</v>
      </c>
      <c r="V3" s="13">
        <v>87130.337</v>
      </c>
      <c r="W3" s="13">
        <v>90845.747000000003</v>
      </c>
      <c r="X3" s="13">
        <v>96277.069000000032</v>
      </c>
      <c r="Y3" s="13">
        <v>82671.189999999988</v>
      </c>
      <c r="Z3" s="13">
        <v>74772.814000000013</v>
      </c>
      <c r="AA3" s="13">
        <v>69120.724000000002</v>
      </c>
      <c r="AB3" s="13">
        <v>83923.832000000009</v>
      </c>
      <c r="AC3" s="13">
        <v>98337.351999999999</v>
      </c>
      <c r="AD3" s="13">
        <v>81835.73000000001</v>
      </c>
      <c r="AE3" s="13">
        <v>80999.13</v>
      </c>
      <c r="AF3" s="13">
        <v>91754.687999999995</v>
      </c>
      <c r="AG3" s="13">
        <v>96801.679000000004</v>
      </c>
      <c r="AH3" s="13">
        <v>102209.93700000002</v>
      </c>
      <c r="AI3" s="13">
        <v>90189.543999999994</v>
      </c>
      <c r="AJ3" s="13">
        <v>99922.500000000015</v>
      </c>
      <c r="AK3" s="13">
        <v>91705.271000000008</v>
      </c>
      <c r="AL3" s="13">
        <v>83138.380000000019</v>
      </c>
      <c r="AM3" s="13">
        <v>68195.649000000005</v>
      </c>
      <c r="AN3" s="13">
        <v>83147.815999999992</v>
      </c>
      <c r="AO3" s="13">
        <v>96284.266000000018</v>
      </c>
      <c r="AP3" s="13">
        <v>82636.924000000014</v>
      </c>
      <c r="AQ3" s="13">
        <v>96949.38</v>
      </c>
      <c r="AR3" s="13">
        <v>91315.525999999998</v>
      </c>
      <c r="AT3" s="14">
        <f t="shared" ref="AT3:AT4" si="0">SUM(AM3:AO3)/SUM($AM$36:$AO$36)</f>
        <v>0.18448375172312909</v>
      </c>
    </row>
    <row r="4" spans="1:46" x14ac:dyDescent="0.25">
      <c r="A4" s="9" t="s">
        <v>58</v>
      </c>
      <c r="B4" t="s">
        <v>9</v>
      </c>
      <c r="C4" s="13">
        <v>111071.57599999999</v>
      </c>
      <c r="D4" s="13">
        <v>156904.00400000002</v>
      </c>
      <c r="E4" s="13">
        <v>180301.93</v>
      </c>
      <c r="F4" s="13">
        <v>148225.98200000002</v>
      </c>
      <c r="G4" s="13">
        <v>141831.84399999998</v>
      </c>
      <c r="H4" s="13">
        <v>162686.495</v>
      </c>
      <c r="I4" s="13">
        <v>175239.649</v>
      </c>
      <c r="J4" s="13">
        <v>166844.99500000008</v>
      </c>
      <c r="K4" s="13">
        <v>166846.75399999999</v>
      </c>
      <c r="L4" s="13">
        <v>174060.59799999997</v>
      </c>
      <c r="M4" s="13">
        <v>141918.75000000003</v>
      </c>
      <c r="N4" s="13">
        <v>115405.67400000001</v>
      </c>
      <c r="O4" s="13">
        <v>135303.33800000013</v>
      </c>
      <c r="P4" s="13">
        <v>158139.32000000007</v>
      </c>
      <c r="Q4" s="13">
        <v>179328.31900000002</v>
      </c>
      <c r="R4" s="13">
        <v>136656.587</v>
      </c>
      <c r="S4" s="13">
        <v>134145.54199999996</v>
      </c>
      <c r="T4" s="13">
        <v>160324.59900000005</v>
      </c>
      <c r="U4" s="13">
        <v>178983.84600000002</v>
      </c>
      <c r="V4" s="13">
        <v>164771.85200000001</v>
      </c>
      <c r="W4" s="13">
        <v>172041.73900000003</v>
      </c>
      <c r="X4" s="13">
        <v>177662.8440000001</v>
      </c>
      <c r="Y4" s="13">
        <v>145631.94400000002</v>
      </c>
      <c r="Z4" s="13">
        <v>127128.18799999999</v>
      </c>
      <c r="AA4" s="13">
        <v>141303.48200000005</v>
      </c>
      <c r="AB4" s="13">
        <v>181290.13700000002</v>
      </c>
      <c r="AC4" s="13">
        <v>191873.22900000011</v>
      </c>
      <c r="AD4" s="13">
        <v>145304.16600000003</v>
      </c>
      <c r="AE4" s="13">
        <v>149413.80600000004</v>
      </c>
      <c r="AF4" s="13">
        <v>167152.67200000008</v>
      </c>
      <c r="AG4" s="13">
        <v>179613.37900000007</v>
      </c>
      <c r="AH4" s="13">
        <v>171672.24</v>
      </c>
      <c r="AI4" s="13">
        <v>169720.03000000006</v>
      </c>
      <c r="AJ4" s="13">
        <v>183741.5500000001</v>
      </c>
      <c r="AK4" s="13">
        <v>174002.41499999995</v>
      </c>
      <c r="AL4" s="13">
        <v>146467.89800000004</v>
      </c>
      <c r="AM4" s="13">
        <v>124119.77200000006</v>
      </c>
      <c r="AN4" s="13">
        <v>176869.00000000006</v>
      </c>
      <c r="AO4" s="13">
        <v>207648.75400000007</v>
      </c>
      <c r="AP4" s="13">
        <v>153601.46000000011</v>
      </c>
      <c r="AQ4" s="13">
        <v>160442.89000000007</v>
      </c>
      <c r="AR4" s="13">
        <v>174282.27200000008</v>
      </c>
      <c r="AT4" s="14">
        <f t="shared" si="0"/>
        <v>0.37893720014601529</v>
      </c>
    </row>
    <row r="5" spans="1:46" x14ac:dyDescent="0.25">
      <c r="A5" s="9" t="s">
        <v>58</v>
      </c>
      <c r="B5" t="s">
        <v>10</v>
      </c>
      <c r="C5" s="13">
        <v>134940.473</v>
      </c>
      <c r="D5" s="13">
        <v>151572.27399999998</v>
      </c>
      <c r="E5" s="13">
        <v>165166.38500000004</v>
      </c>
      <c r="F5" s="13">
        <v>162610.34200000003</v>
      </c>
      <c r="G5" s="13">
        <v>159919.60500000004</v>
      </c>
      <c r="H5" s="13">
        <v>168567.467</v>
      </c>
      <c r="I5" s="13">
        <v>177490.51</v>
      </c>
      <c r="J5" s="13">
        <v>178037.845</v>
      </c>
      <c r="K5" s="13">
        <v>179008.73</v>
      </c>
      <c r="L5" s="13">
        <v>185503.22300000006</v>
      </c>
      <c r="M5" s="13">
        <v>155293.56800000006</v>
      </c>
      <c r="N5" s="13">
        <v>141304.01300000004</v>
      </c>
      <c r="O5" s="13">
        <v>126868.05699999999</v>
      </c>
      <c r="P5" s="13">
        <v>135307.68400000001</v>
      </c>
      <c r="Q5" s="13">
        <v>159698.11999999997</v>
      </c>
      <c r="R5" s="13">
        <v>153895.98000000007</v>
      </c>
      <c r="S5" s="13">
        <v>153469.11999999997</v>
      </c>
      <c r="T5" s="13">
        <v>162761.071</v>
      </c>
      <c r="U5" s="13">
        <v>183164.35800000001</v>
      </c>
      <c r="V5" s="13">
        <v>170908.51999999996</v>
      </c>
      <c r="W5" s="13">
        <v>174414.84499999997</v>
      </c>
      <c r="X5" s="13">
        <v>194872.671</v>
      </c>
      <c r="Y5" s="13">
        <v>159181.86999999997</v>
      </c>
      <c r="Z5" s="13">
        <v>145742.71799999996</v>
      </c>
      <c r="AA5" s="13">
        <v>137540.682</v>
      </c>
      <c r="AB5" s="13">
        <v>158870.53999999995</v>
      </c>
      <c r="AC5" s="13">
        <v>176747.94999999998</v>
      </c>
      <c r="AD5" s="13">
        <v>170381.15800000005</v>
      </c>
      <c r="AE5" s="13">
        <v>175804.71399999995</v>
      </c>
      <c r="AF5" s="13">
        <v>189645.80000000002</v>
      </c>
      <c r="AG5" s="13">
        <v>203624.93000000005</v>
      </c>
      <c r="AH5" s="13">
        <v>199379.37599999993</v>
      </c>
      <c r="AI5" s="13">
        <v>198471.91100000002</v>
      </c>
      <c r="AJ5" s="13">
        <v>205796.68900000001</v>
      </c>
      <c r="AK5" s="13">
        <v>185180.62999999998</v>
      </c>
      <c r="AL5" s="13">
        <v>165303.685</v>
      </c>
      <c r="AM5" s="13">
        <v>142488.63999999998</v>
      </c>
      <c r="AN5" s="13">
        <v>175530.91</v>
      </c>
      <c r="AO5" s="13">
        <v>177721.68099999995</v>
      </c>
      <c r="AP5" s="13">
        <v>181116.87200000003</v>
      </c>
      <c r="AQ5" s="13">
        <v>197140.04100000003</v>
      </c>
      <c r="AR5" s="13">
        <v>203668.74000000002</v>
      </c>
      <c r="AT5" s="14">
        <f>SUM(AM5:AO5)/SUM($AM$36:$AO$36)</f>
        <v>0.36932940349367555</v>
      </c>
    </row>
    <row r="6" spans="1:46" x14ac:dyDescent="0.25">
      <c r="A6" s="9" t="s">
        <v>59</v>
      </c>
      <c r="B6" t="s">
        <v>24</v>
      </c>
      <c r="C6" s="13">
        <v>5783.2</v>
      </c>
      <c r="D6" s="13">
        <v>6101.2</v>
      </c>
      <c r="E6" s="13">
        <v>6151.8010000000004</v>
      </c>
      <c r="F6" s="13">
        <v>6058.4</v>
      </c>
      <c r="G6" s="13">
        <v>4843.8</v>
      </c>
      <c r="H6" s="13">
        <v>4726</v>
      </c>
      <c r="I6" s="13">
        <v>4843</v>
      </c>
      <c r="J6" s="13">
        <v>4982.2</v>
      </c>
      <c r="K6" s="13">
        <v>6104.2</v>
      </c>
      <c r="L6" s="13">
        <v>5723.8</v>
      </c>
      <c r="M6" s="13">
        <v>5478.8</v>
      </c>
      <c r="N6" s="13">
        <v>7167.6</v>
      </c>
      <c r="O6" s="13">
        <v>5650.7780000000002</v>
      </c>
      <c r="P6" s="13">
        <v>5370.8</v>
      </c>
      <c r="Q6" s="13">
        <v>6217.6</v>
      </c>
      <c r="R6" s="13">
        <v>6059.2</v>
      </c>
      <c r="S6" s="13">
        <v>6149.701</v>
      </c>
      <c r="T6" s="13">
        <v>5186.6000000000004</v>
      </c>
      <c r="U6" s="13">
        <v>5280.8</v>
      </c>
      <c r="V6" s="13">
        <v>5357.6</v>
      </c>
      <c r="W6" s="13">
        <v>5693.3540000000003</v>
      </c>
      <c r="X6" s="13">
        <v>6092.9</v>
      </c>
      <c r="Y6" s="13">
        <v>6098.59</v>
      </c>
      <c r="Z6" s="13">
        <v>7604.3639999999996</v>
      </c>
      <c r="AA6" s="13">
        <v>8482</v>
      </c>
      <c r="AB6" s="13">
        <v>10571</v>
      </c>
      <c r="AC6" s="13">
        <v>12470.476999999999</v>
      </c>
      <c r="AD6" s="13">
        <v>14160.153999999999</v>
      </c>
      <c r="AE6" s="13">
        <v>17422.877</v>
      </c>
      <c r="AF6" s="13">
        <v>15882.2</v>
      </c>
      <c r="AG6" s="13">
        <v>17168.155000000002</v>
      </c>
      <c r="AH6" s="13">
        <v>16941.400000000001</v>
      </c>
      <c r="AI6" s="13">
        <v>7545.4</v>
      </c>
      <c r="AJ6" s="13">
        <v>8067.8</v>
      </c>
      <c r="AK6" s="13">
        <v>7175</v>
      </c>
      <c r="AL6" s="13">
        <v>7580.6</v>
      </c>
      <c r="AM6" s="13">
        <v>7371.4</v>
      </c>
      <c r="AN6" s="13">
        <v>7692</v>
      </c>
      <c r="AO6" s="13">
        <v>7694.2</v>
      </c>
      <c r="AP6" s="13">
        <v>7528.8360000000002</v>
      </c>
      <c r="AQ6" s="13">
        <v>6509.4</v>
      </c>
      <c r="AR6" s="13">
        <v>5704.2</v>
      </c>
      <c r="AT6" s="14">
        <f>SUM(AM6:AO6)/SUM($AM$34:$AO$34)</f>
        <v>1.9856658269183251E-2</v>
      </c>
    </row>
    <row r="7" spans="1:46" x14ac:dyDescent="0.25">
      <c r="A7" s="9" t="s">
        <v>59</v>
      </c>
      <c r="B7" t="s">
        <v>26</v>
      </c>
      <c r="C7" s="13">
        <v>14280.744000000001</v>
      </c>
      <c r="D7" s="13">
        <v>7300</v>
      </c>
      <c r="E7" s="13">
        <v>7928.8159999999998</v>
      </c>
      <c r="F7" s="13">
        <v>7597</v>
      </c>
      <c r="G7" s="13">
        <v>9410.5</v>
      </c>
      <c r="H7" s="13">
        <v>10198</v>
      </c>
      <c r="I7" s="13">
        <v>11457.6</v>
      </c>
      <c r="J7" s="13">
        <v>12023</v>
      </c>
      <c r="K7" s="13">
        <v>13079.965</v>
      </c>
      <c r="L7" s="13">
        <v>16157.655000000001</v>
      </c>
      <c r="M7" s="13">
        <v>9610.5139999999992</v>
      </c>
      <c r="N7" s="13">
        <v>8948.0239999999994</v>
      </c>
      <c r="O7" s="13">
        <v>12552.896999999999</v>
      </c>
      <c r="P7" s="13">
        <v>6718.8559999999998</v>
      </c>
      <c r="Q7" s="13">
        <v>7431.902</v>
      </c>
      <c r="R7" s="13">
        <v>7078.7060000000001</v>
      </c>
      <c r="S7" s="13">
        <v>7756</v>
      </c>
      <c r="T7" s="13">
        <v>8921.5</v>
      </c>
      <c r="U7" s="13">
        <v>13490</v>
      </c>
      <c r="V7" s="13">
        <v>14081.8</v>
      </c>
      <c r="W7" s="13">
        <v>15184.413</v>
      </c>
      <c r="X7" s="13">
        <v>15228.190999999999</v>
      </c>
      <c r="Y7" s="13">
        <v>9514.1980000000003</v>
      </c>
      <c r="Z7" s="13">
        <v>8889</v>
      </c>
      <c r="AA7" s="13">
        <v>11940.664999999999</v>
      </c>
      <c r="AB7" s="13">
        <v>7064.2209999999995</v>
      </c>
      <c r="AC7" s="13">
        <v>9313.0079999999998</v>
      </c>
      <c r="AD7" s="13">
        <v>9353.8490000000002</v>
      </c>
      <c r="AE7" s="13">
        <v>11079.902</v>
      </c>
      <c r="AF7" s="13">
        <v>13200</v>
      </c>
      <c r="AG7" s="13">
        <v>16551</v>
      </c>
      <c r="AH7" s="13">
        <v>15966.192999999999</v>
      </c>
      <c r="AI7" s="13">
        <v>16265</v>
      </c>
      <c r="AJ7" s="13">
        <v>17435.016</v>
      </c>
      <c r="AK7" s="13">
        <v>13507.237999999999</v>
      </c>
      <c r="AL7" s="13">
        <v>10517.5</v>
      </c>
      <c r="AM7" s="13">
        <v>13339.284</v>
      </c>
      <c r="AN7" s="13">
        <v>9233.7999999999993</v>
      </c>
      <c r="AO7" s="13">
        <v>9993.902</v>
      </c>
      <c r="AP7" s="13">
        <v>8387.6059999999998</v>
      </c>
      <c r="AQ7" s="13">
        <v>11180.412</v>
      </c>
      <c r="AR7" s="13">
        <v>12856.5</v>
      </c>
      <c r="AT7" s="14">
        <f t="shared" ref="AT7:AT12" si="1">SUM(AM7:AO7)/SUM($AM$34:$AO$34)</f>
        <v>2.8415628706861672E-2</v>
      </c>
    </row>
    <row r="8" spans="1:46" x14ac:dyDescent="0.25">
      <c r="A8" s="9" t="s">
        <v>59</v>
      </c>
      <c r="B8" t="s">
        <v>27</v>
      </c>
      <c r="C8" s="13">
        <v>16293.588</v>
      </c>
      <c r="D8" s="13">
        <v>14511.55</v>
      </c>
      <c r="E8" s="13">
        <v>17835.904999999999</v>
      </c>
      <c r="F8" s="13">
        <v>16216.093999999999</v>
      </c>
      <c r="G8" s="13">
        <v>16800.830000000002</v>
      </c>
      <c r="H8" s="13">
        <v>16919.707999999999</v>
      </c>
      <c r="I8" s="13">
        <v>17819.400000000001</v>
      </c>
      <c r="J8" s="13">
        <v>20598.400000000001</v>
      </c>
      <c r="K8" s="13">
        <v>24560.995999999999</v>
      </c>
      <c r="L8" s="13">
        <v>25026.358</v>
      </c>
      <c r="M8" s="13">
        <v>28143.713</v>
      </c>
      <c r="N8" s="13">
        <v>30106.964</v>
      </c>
      <c r="O8" s="13">
        <v>23818.188999999998</v>
      </c>
      <c r="P8" s="13">
        <v>19058.527999999998</v>
      </c>
      <c r="Q8" s="13">
        <v>18696.484999999997</v>
      </c>
      <c r="R8" s="13">
        <v>18516.940000000002</v>
      </c>
      <c r="S8" s="13">
        <v>19800.343999999997</v>
      </c>
      <c r="T8" s="13">
        <v>19349.443000000003</v>
      </c>
      <c r="U8" s="13">
        <v>21542.459000000003</v>
      </c>
      <c r="V8" s="13">
        <v>23759.705999999998</v>
      </c>
      <c r="W8" s="13">
        <v>26967.542000000001</v>
      </c>
      <c r="X8" s="13">
        <v>30319.875</v>
      </c>
      <c r="Y8" s="13">
        <v>38661.542999999998</v>
      </c>
      <c r="Z8" s="13">
        <v>32003.773000000001</v>
      </c>
      <c r="AA8" s="13">
        <v>20906.5</v>
      </c>
      <c r="AB8" s="13">
        <v>20797.234</v>
      </c>
      <c r="AC8" s="13">
        <v>24103.57</v>
      </c>
      <c r="AD8" s="13">
        <v>23052.373</v>
      </c>
      <c r="AE8" s="13">
        <v>25777.848999999998</v>
      </c>
      <c r="AF8" s="13">
        <v>23360.234</v>
      </c>
      <c r="AG8" s="13">
        <v>26228.968000000001</v>
      </c>
      <c r="AH8" s="13">
        <v>27958.57</v>
      </c>
      <c r="AI8" s="13">
        <v>28906.403999999999</v>
      </c>
      <c r="AJ8" s="13">
        <v>30733</v>
      </c>
      <c r="AK8" s="13">
        <v>33769.898000000001</v>
      </c>
      <c r="AL8" s="13">
        <v>30838.3</v>
      </c>
      <c r="AM8" s="13">
        <v>23498.969999999998</v>
      </c>
      <c r="AN8" s="13">
        <v>22190.736000000001</v>
      </c>
      <c r="AO8" s="13">
        <v>30450.736000000001</v>
      </c>
      <c r="AP8" s="13">
        <v>24509.203999999998</v>
      </c>
      <c r="AQ8" s="13">
        <v>26797.9</v>
      </c>
      <c r="AR8" s="13">
        <v>27504.268</v>
      </c>
      <c r="AT8" s="14">
        <f t="shared" si="1"/>
        <v>6.6434717951742175E-2</v>
      </c>
    </row>
    <row r="9" spans="1:46" x14ac:dyDescent="0.25">
      <c r="A9" s="9" t="s">
        <v>59</v>
      </c>
      <c r="B9" t="s">
        <v>20</v>
      </c>
      <c r="C9" s="13">
        <v>43216.05</v>
      </c>
      <c r="D9" s="13">
        <v>41852</v>
      </c>
      <c r="E9" s="13">
        <v>45291.9</v>
      </c>
      <c r="F9" s="13">
        <v>48493.75</v>
      </c>
      <c r="G9" s="13">
        <v>49993.760999999999</v>
      </c>
      <c r="H9" s="13">
        <v>51260.500000000007</v>
      </c>
      <c r="I9" s="13">
        <v>52757.4</v>
      </c>
      <c r="J9" s="13">
        <v>53694.150000000009</v>
      </c>
      <c r="K9" s="13">
        <v>53609.95</v>
      </c>
      <c r="L9" s="13">
        <v>54177.2</v>
      </c>
      <c r="M9" s="13">
        <v>48794.5</v>
      </c>
      <c r="N9" s="13">
        <v>47998.720000000001</v>
      </c>
      <c r="O9" s="13">
        <v>41733.269999999997</v>
      </c>
      <c r="P9" s="13">
        <v>37493.800000000003</v>
      </c>
      <c r="Q9" s="13">
        <v>44932.936000000002</v>
      </c>
      <c r="R9" s="13">
        <v>45063.43499999999</v>
      </c>
      <c r="S9" s="13">
        <v>46387.426000000007</v>
      </c>
      <c r="T9" s="13">
        <v>49780.87</v>
      </c>
      <c r="U9" s="13">
        <v>53240.01999999999</v>
      </c>
      <c r="V9" s="13">
        <v>48632.14</v>
      </c>
      <c r="W9" s="13">
        <v>50209.116999999998</v>
      </c>
      <c r="X9" s="13">
        <v>55855.520000000004</v>
      </c>
      <c r="Y9" s="13">
        <v>51486.94</v>
      </c>
      <c r="Z9" s="13">
        <v>51652.060000000005</v>
      </c>
      <c r="AA9" s="13">
        <v>44779.61</v>
      </c>
      <c r="AB9" s="13">
        <v>44905.87</v>
      </c>
      <c r="AC9" s="13">
        <v>56836.799999999996</v>
      </c>
      <c r="AD9" s="13">
        <v>52813.599999999999</v>
      </c>
      <c r="AE9" s="13">
        <v>54836.12000000001</v>
      </c>
      <c r="AF9" s="13">
        <v>55315.920000000006</v>
      </c>
      <c r="AG9" s="13">
        <v>59569.989999999991</v>
      </c>
      <c r="AH9" s="13">
        <v>60309.000000000015</v>
      </c>
      <c r="AI9" s="13">
        <v>60167.685000000012</v>
      </c>
      <c r="AJ9" s="13">
        <v>58681.02</v>
      </c>
      <c r="AK9" s="13">
        <v>58996.750000000007</v>
      </c>
      <c r="AL9" s="13">
        <v>57878.647000000004</v>
      </c>
      <c r="AM9" s="13">
        <v>48010.5</v>
      </c>
      <c r="AN9" s="13">
        <v>48544.616000000002</v>
      </c>
      <c r="AO9" s="13">
        <v>55504.496999999996</v>
      </c>
      <c r="AP9" s="13">
        <v>54726.399999999994</v>
      </c>
      <c r="AQ9" s="13">
        <v>58391.16</v>
      </c>
      <c r="AR9" s="13">
        <v>57350.57</v>
      </c>
      <c r="AT9" s="14">
        <f t="shared" si="1"/>
        <v>0.13267637061400392</v>
      </c>
    </row>
    <row r="10" spans="1:46" x14ac:dyDescent="0.25">
      <c r="A10" s="9" t="s">
        <v>59</v>
      </c>
      <c r="B10" t="s">
        <v>25</v>
      </c>
      <c r="C10" s="13">
        <v>45118.380000000005</v>
      </c>
      <c r="D10" s="13">
        <v>46157.04</v>
      </c>
      <c r="E10" s="13">
        <v>48244.480000000003</v>
      </c>
      <c r="F10" s="13">
        <v>52148.395000000004</v>
      </c>
      <c r="G10" s="13">
        <v>54704.493999999999</v>
      </c>
      <c r="H10" s="13">
        <v>55384.795000000006</v>
      </c>
      <c r="I10" s="13">
        <v>61910.142</v>
      </c>
      <c r="J10" s="13">
        <v>61449.670000000006</v>
      </c>
      <c r="K10" s="13">
        <v>60637.979999999996</v>
      </c>
      <c r="L10" s="13">
        <v>67977.262000000002</v>
      </c>
      <c r="M10" s="13">
        <v>58188.65</v>
      </c>
      <c r="N10" s="13">
        <v>54151.195999999996</v>
      </c>
      <c r="O10" s="13">
        <v>48516.4</v>
      </c>
      <c r="P10" s="13">
        <v>46095.590000000004</v>
      </c>
      <c r="Q10" s="13">
        <v>50955.074000000001</v>
      </c>
      <c r="R10" s="13">
        <v>49453.913</v>
      </c>
      <c r="S10" s="13">
        <v>54946.51</v>
      </c>
      <c r="T10" s="13">
        <v>62136.772000000004</v>
      </c>
      <c r="U10" s="13">
        <v>68078.391000000003</v>
      </c>
      <c r="V10" s="13">
        <v>63571.255999999994</v>
      </c>
      <c r="W10" s="13">
        <v>67812.09199999999</v>
      </c>
      <c r="X10" s="13">
        <v>73372.448000000019</v>
      </c>
      <c r="Y10" s="13">
        <v>57212.067000000003</v>
      </c>
      <c r="Z10" s="13">
        <v>53442.712000000007</v>
      </c>
      <c r="AA10" s="13">
        <v>46394.106999999996</v>
      </c>
      <c r="AB10" s="13">
        <v>50680.179000000004</v>
      </c>
      <c r="AC10" s="13">
        <v>63482.533000000003</v>
      </c>
      <c r="AD10" s="13">
        <v>59963.118999999999</v>
      </c>
      <c r="AE10" s="13">
        <v>64472.325000000004</v>
      </c>
      <c r="AF10" s="13">
        <v>64084.807000000001</v>
      </c>
      <c r="AG10" s="13">
        <v>70196.418999999994</v>
      </c>
      <c r="AH10" s="13">
        <v>72130.084000000017</v>
      </c>
      <c r="AI10" s="13">
        <v>70120.90400000001</v>
      </c>
      <c r="AJ10" s="13">
        <v>68595.622000000003</v>
      </c>
      <c r="AK10" s="13">
        <v>69123.252999999997</v>
      </c>
      <c r="AL10" s="13">
        <v>62626.513000000006</v>
      </c>
      <c r="AM10" s="13">
        <v>50281.575999999994</v>
      </c>
      <c r="AN10" s="13">
        <v>52392.036999999989</v>
      </c>
      <c r="AO10" s="13">
        <v>58295.203999999998</v>
      </c>
      <c r="AP10" s="13">
        <v>55061.410999999993</v>
      </c>
      <c r="AQ10" s="13">
        <v>65755.642000000022</v>
      </c>
      <c r="AR10" s="13">
        <v>67116.775000000009</v>
      </c>
      <c r="AT10" s="14">
        <f t="shared" si="1"/>
        <v>0.14044990645602767</v>
      </c>
    </row>
    <row r="11" spans="1:46" x14ac:dyDescent="0.25">
      <c r="A11" s="9" t="s">
        <v>59</v>
      </c>
      <c r="B11" t="s">
        <v>23</v>
      </c>
      <c r="C11" s="13">
        <v>50997.203000000009</v>
      </c>
      <c r="D11" s="13">
        <v>53435.256000000008</v>
      </c>
      <c r="E11" s="13">
        <v>57697.446000000018</v>
      </c>
      <c r="F11" s="13">
        <v>57941.811000000002</v>
      </c>
      <c r="G11" s="13">
        <v>57757.321000000004</v>
      </c>
      <c r="H11" s="13">
        <v>63251.049999999996</v>
      </c>
      <c r="I11" s="13">
        <v>64196.582000000009</v>
      </c>
      <c r="J11" s="13">
        <v>64847.483999999989</v>
      </c>
      <c r="K11" s="13">
        <v>64407.110999999997</v>
      </c>
      <c r="L11" s="13">
        <v>69234.83600000001</v>
      </c>
      <c r="M11" s="13">
        <v>64340.160000000003</v>
      </c>
      <c r="N11" s="13">
        <v>71277.513000000006</v>
      </c>
      <c r="O11" s="13">
        <v>62658.575000000004</v>
      </c>
      <c r="P11" s="13">
        <v>55626.082999999999</v>
      </c>
      <c r="Q11" s="13">
        <v>59621.711999999992</v>
      </c>
      <c r="R11" s="13">
        <v>63112.546000000009</v>
      </c>
      <c r="S11" s="13">
        <v>62836.599000000024</v>
      </c>
      <c r="T11" s="13">
        <v>65362.563000000002</v>
      </c>
      <c r="U11" s="13">
        <v>75727.157000000007</v>
      </c>
      <c r="V11" s="13">
        <v>78003.679999999978</v>
      </c>
      <c r="W11" s="13">
        <v>81045.153000000035</v>
      </c>
      <c r="X11" s="13">
        <v>93304.477000000014</v>
      </c>
      <c r="Y11" s="13">
        <v>89316.353999999992</v>
      </c>
      <c r="Z11" s="13">
        <v>86623.80799999999</v>
      </c>
      <c r="AA11" s="13">
        <v>69486.677000000011</v>
      </c>
      <c r="AB11" s="13">
        <v>72823.451000000001</v>
      </c>
      <c r="AC11" s="13">
        <v>98804.537000000026</v>
      </c>
      <c r="AD11" s="13">
        <v>89527.641999999993</v>
      </c>
      <c r="AE11" s="13">
        <v>98871.127000000022</v>
      </c>
      <c r="AF11" s="13">
        <v>97522.589000000007</v>
      </c>
      <c r="AG11" s="13">
        <v>103458.69099999998</v>
      </c>
      <c r="AH11" s="13">
        <v>111898.78199999999</v>
      </c>
      <c r="AI11" s="13">
        <v>106166.42300000002</v>
      </c>
      <c r="AJ11" s="13">
        <v>109193.89400000001</v>
      </c>
      <c r="AK11" s="13">
        <v>121181.32300000002</v>
      </c>
      <c r="AL11" s="13">
        <v>107674.155</v>
      </c>
      <c r="AM11" s="13">
        <v>102623.027</v>
      </c>
      <c r="AN11" s="13">
        <v>100639.09199999998</v>
      </c>
      <c r="AO11" s="13">
        <v>104089.29799999998</v>
      </c>
      <c r="AP11" s="13">
        <v>102375.73299999998</v>
      </c>
      <c r="AQ11" s="13">
        <v>106926.21399999999</v>
      </c>
      <c r="AR11" s="13">
        <v>111144.17000000001</v>
      </c>
      <c r="AT11" s="14">
        <f t="shared" si="1"/>
        <v>0.26817292051526698</v>
      </c>
    </row>
    <row r="12" spans="1:46" x14ac:dyDescent="0.25">
      <c r="A12" s="9" t="s">
        <v>59</v>
      </c>
      <c r="B12" t="s">
        <v>22</v>
      </c>
      <c r="C12" s="13">
        <v>119279.02100000001</v>
      </c>
      <c r="D12" s="13">
        <v>114816.84199999999</v>
      </c>
      <c r="E12" s="13">
        <v>111823.38300000002</v>
      </c>
      <c r="F12" s="13">
        <v>113837.35000000003</v>
      </c>
      <c r="G12" s="13">
        <v>118677.014</v>
      </c>
      <c r="H12" s="13">
        <v>126944.88699999996</v>
      </c>
      <c r="I12" s="13">
        <v>136404.49199999997</v>
      </c>
      <c r="J12" s="13">
        <v>138670.598</v>
      </c>
      <c r="K12" s="13">
        <v>139181.554</v>
      </c>
      <c r="L12" s="13">
        <v>142236.49599999998</v>
      </c>
      <c r="M12" s="13">
        <v>123264.68900000001</v>
      </c>
      <c r="N12" s="13">
        <v>122553.79899999998</v>
      </c>
      <c r="O12" s="13">
        <v>112539.54600000003</v>
      </c>
      <c r="P12" s="13">
        <v>98606.585999999996</v>
      </c>
      <c r="Q12" s="13">
        <v>106778.05600000003</v>
      </c>
      <c r="R12" s="13">
        <v>105935.59699999999</v>
      </c>
      <c r="S12" s="13">
        <v>100387.73600000002</v>
      </c>
      <c r="T12" s="13">
        <v>114458.08099999999</v>
      </c>
      <c r="U12" s="13">
        <v>130140.33500000006</v>
      </c>
      <c r="V12" s="13">
        <v>129846.33999999997</v>
      </c>
      <c r="W12" s="13">
        <v>133469.83400000003</v>
      </c>
      <c r="X12" s="13">
        <v>140512.31699999998</v>
      </c>
      <c r="Y12" s="13">
        <v>129367.23300000004</v>
      </c>
      <c r="Z12" s="13">
        <v>136755.51099999997</v>
      </c>
      <c r="AA12" s="13">
        <v>115790.36699999997</v>
      </c>
      <c r="AB12" s="13">
        <v>112209.65299999996</v>
      </c>
      <c r="AC12" s="13">
        <v>128432.43699999998</v>
      </c>
      <c r="AD12" s="13">
        <v>118780.21</v>
      </c>
      <c r="AE12" s="13">
        <v>125484.35099999998</v>
      </c>
      <c r="AF12" s="13">
        <v>133301.51199999999</v>
      </c>
      <c r="AG12" s="13">
        <v>144711.14299999998</v>
      </c>
      <c r="AH12" s="13">
        <v>148303.86800000002</v>
      </c>
      <c r="AI12" s="13">
        <v>150710.07499999998</v>
      </c>
      <c r="AJ12" s="13">
        <v>149980.55500000002</v>
      </c>
      <c r="AK12" s="13">
        <v>155289.97999999998</v>
      </c>
      <c r="AL12" s="13">
        <v>152323.14899999998</v>
      </c>
      <c r="AM12" s="13">
        <v>132897.12499999997</v>
      </c>
      <c r="AN12" s="13">
        <v>122945.433</v>
      </c>
      <c r="AO12" s="13">
        <v>138406.72299999997</v>
      </c>
      <c r="AP12" s="13">
        <v>128065.18999999999</v>
      </c>
      <c r="AQ12" s="13">
        <v>138575.96899999998</v>
      </c>
      <c r="AR12" s="13">
        <v>151906.253</v>
      </c>
      <c r="AT12" s="14">
        <f t="shared" si="1"/>
        <v>0.34399379748691433</v>
      </c>
    </row>
    <row r="13" spans="1:46" x14ac:dyDescent="0.25">
      <c r="A13" s="9" t="s">
        <v>60</v>
      </c>
      <c r="B13" t="s">
        <v>14</v>
      </c>
      <c r="C13" s="13">
        <v>33764.054000000004</v>
      </c>
      <c r="D13" s="13">
        <v>31228.394</v>
      </c>
      <c r="E13" s="13">
        <v>26726.152999999998</v>
      </c>
      <c r="F13" s="13">
        <v>23886.238000000005</v>
      </c>
      <c r="G13" s="13">
        <v>20838.724000000002</v>
      </c>
      <c r="H13" s="13">
        <v>20047.307000000001</v>
      </c>
      <c r="I13" s="13">
        <v>21648.660999999996</v>
      </c>
      <c r="J13" s="13">
        <v>21807.043000000001</v>
      </c>
      <c r="K13" s="13">
        <v>26840.957000000002</v>
      </c>
      <c r="L13" s="13">
        <v>33112.745999999999</v>
      </c>
      <c r="M13" s="13">
        <v>30644.039000000004</v>
      </c>
      <c r="N13" s="13">
        <v>34838.644999999997</v>
      </c>
      <c r="O13" s="13">
        <v>32800.361000000004</v>
      </c>
      <c r="P13" s="13">
        <v>26762.090999999997</v>
      </c>
      <c r="Q13" s="13">
        <v>27533.008000000002</v>
      </c>
      <c r="R13" s="13">
        <v>21451.609999999997</v>
      </c>
      <c r="S13" s="13">
        <v>19434.157999999999</v>
      </c>
      <c r="T13" s="13">
        <v>20103.599999999999</v>
      </c>
      <c r="U13" s="13">
        <v>22858.024000000001</v>
      </c>
      <c r="V13" s="13">
        <v>20897.66</v>
      </c>
      <c r="W13" s="13">
        <v>26740.704000000002</v>
      </c>
      <c r="X13" s="13">
        <v>35646.385999999991</v>
      </c>
      <c r="Y13" s="13">
        <v>34652.063999999998</v>
      </c>
      <c r="Z13" s="13">
        <v>37972.040999999997</v>
      </c>
      <c r="AA13" s="13">
        <v>32120.45</v>
      </c>
      <c r="AB13" s="13">
        <v>28641.940999999999</v>
      </c>
      <c r="AC13" s="13">
        <v>29156.894000000004</v>
      </c>
      <c r="AD13" s="13">
        <v>23615.398000000001</v>
      </c>
      <c r="AE13" s="13">
        <v>24050.5</v>
      </c>
      <c r="AF13" s="13">
        <v>22615.137000000002</v>
      </c>
      <c r="AG13" s="13">
        <v>24841.222000000005</v>
      </c>
      <c r="AH13" s="13">
        <v>25960.843999999997</v>
      </c>
      <c r="AI13" s="13">
        <v>30434.644</v>
      </c>
      <c r="AJ13" s="13">
        <v>37038.629000000001</v>
      </c>
      <c r="AK13" s="13">
        <v>40172.233</v>
      </c>
      <c r="AL13" s="13">
        <v>42803.657999999996</v>
      </c>
      <c r="AM13" s="13">
        <v>38160.762000000002</v>
      </c>
      <c r="AN13" s="13">
        <v>35684.137999999999</v>
      </c>
      <c r="AO13" s="13">
        <v>37004.471999999994</v>
      </c>
      <c r="AP13" s="13">
        <v>27622.646999999997</v>
      </c>
      <c r="AQ13" s="13">
        <v>25669.348999999998</v>
      </c>
      <c r="AR13" s="13">
        <v>25017.606</v>
      </c>
      <c r="AT13" s="14">
        <f>SUM(AM13:AO13)/SUM($AM$35:$AO$35)</f>
        <v>5.9079199407088133E-2</v>
      </c>
    </row>
    <row r="14" spans="1:46" x14ac:dyDescent="0.25">
      <c r="A14" s="9" t="s">
        <v>60</v>
      </c>
      <c r="B14" t="s">
        <v>13</v>
      </c>
      <c r="C14" s="13">
        <v>25845.200000000001</v>
      </c>
      <c r="D14" s="13">
        <v>24253.5</v>
      </c>
      <c r="E14" s="13">
        <v>24763.5</v>
      </c>
      <c r="F14" s="13">
        <v>26518.39</v>
      </c>
      <c r="G14" s="13">
        <v>25390.5</v>
      </c>
      <c r="H14" s="13">
        <v>25104.5</v>
      </c>
      <c r="I14" s="13">
        <v>25397.561999999998</v>
      </c>
      <c r="J14" s="13">
        <v>26115.5</v>
      </c>
      <c r="K14" s="13">
        <v>26153</v>
      </c>
      <c r="L14" s="13">
        <v>26262</v>
      </c>
      <c r="M14" s="13">
        <v>24082.11</v>
      </c>
      <c r="N14" s="13">
        <v>24976</v>
      </c>
      <c r="O14" s="13">
        <v>23773.5</v>
      </c>
      <c r="P14" s="13">
        <v>23022.75</v>
      </c>
      <c r="Q14" s="13">
        <v>24536.928</v>
      </c>
      <c r="R14" s="13">
        <v>23380.400000000001</v>
      </c>
      <c r="S14" s="13">
        <v>22225.179</v>
      </c>
      <c r="T14" s="13">
        <v>22268.38</v>
      </c>
      <c r="U14" s="13">
        <v>23645.758999999998</v>
      </c>
      <c r="V14" s="13">
        <v>23313.06</v>
      </c>
      <c r="W14" s="13">
        <v>24715.72</v>
      </c>
      <c r="X14" s="13">
        <v>27849.953999999998</v>
      </c>
      <c r="Y14" s="13">
        <v>27550.973999999998</v>
      </c>
      <c r="Z14" s="13">
        <v>28462.205999999998</v>
      </c>
      <c r="AA14" s="13">
        <v>25325.759999999998</v>
      </c>
      <c r="AB14" s="13">
        <v>23741.17</v>
      </c>
      <c r="AC14" s="13">
        <v>28857.800000000003</v>
      </c>
      <c r="AD14" s="13">
        <v>25462.583999999999</v>
      </c>
      <c r="AE14" s="13">
        <v>25903.133999999998</v>
      </c>
      <c r="AF14" s="13">
        <v>24237.11</v>
      </c>
      <c r="AG14" s="13">
        <v>25636.812000000002</v>
      </c>
      <c r="AH14" s="13">
        <v>27802.387999999999</v>
      </c>
      <c r="AI14" s="13">
        <v>28427.803</v>
      </c>
      <c r="AJ14" s="13">
        <v>29218.559000000001</v>
      </c>
      <c r="AK14" s="13">
        <v>30387.546999999999</v>
      </c>
      <c r="AL14" s="13">
        <v>31677</v>
      </c>
      <c r="AM14" s="13">
        <v>26806.904000000002</v>
      </c>
      <c r="AN14" s="13">
        <v>26095.235000000001</v>
      </c>
      <c r="AO14" s="13">
        <v>28379.016</v>
      </c>
      <c r="AP14" s="13">
        <v>27262.517</v>
      </c>
      <c r="AQ14" s="13">
        <v>28334.18</v>
      </c>
      <c r="AR14" s="13">
        <v>25851.870999999999</v>
      </c>
      <c r="AT14" s="14">
        <f t="shared" ref="AT14:AT21" si="2">SUM(AM14:AO14)/SUM($AM$35:$AO$35)</f>
        <v>4.332027757706592E-2</v>
      </c>
    </row>
    <row r="15" spans="1:46" x14ac:dyDescent="0.25">
      <c r="A15" s="9" t="s">
        <v>60</v>
      </c>
      <c r="B15" t="s">
        <v>17</v>
      </c>
      <c r="C15" s="13">
        <v>32819.490000000005</v>
      </c>
      <c r="D15" s="13">
        <v>28618.91</v>
      </c>
      <c r="E15" s="13">
        <v>29356.03</v>
      </c>
      <c r="F15" s="13">
        <v>28852.017999999996</v>
      </c>
      <c r="G15" s="13">
        <v>28900.949999999997</v>
      </c>
      <c r="H15" s="13">
        <v>29468.05</v>
      </c>
      <c r="I15" s="13">
        <v>35021.301399999997</v>
      </c>
      <c r="J15" s="13">
        <v>30751.113999999998</v>
      </c>
      <c r="K15" s="13">
        <v>33522.423999999999</v>
      </c>
      <c r="L15" s="13">
        <v>34572.572</v>
      </c>
      <c r="M15" s="13">
        <v>31007.966</v>
      </c>
      <c r="N15" s="13">
        <v>33822.160999999993</v>
      </c>
      <c r="O15" s="13">
        <v>32351.344999999998</v>
      </c>
      <c r="P15" s="13">
        <v>30692.019999999997</v>
      </c>
      <c r="Q15" s="13">
        <v>31666.274999999998</v>
      </c>
      <c r="R15" s="13">
        <v>28666.053999999996</v>
      </c>
      <c r="S15" s="13">
        <v>27211.525999999998</v>
      </c>
      <c r="T15" s="13">
        <v>30205.758999999998</v>
      </c>
      <c r="U15" s="13">
        <v>32902.837</v>
      </c>
      <c r="V15" s="13">
        <v>32195.211000000003</v>
      </c>
      <c r="W15" s="13">
        <v>34243.038</v>
      </c>
      <c r="X15" s="13">
        <v>36795.637999999999</v>
      </c>
      <c r="Y15" s="13">
        <v>35052.256999999998</v>
      </c>
      <c r="Z15" s="13">
        <v>35829.619000000006</v>
      </c>
      <c r="AA15" s="13">
        <v>33591.521999999997</v>
      </c>
      <c r="AB15" s="13">
        <v>31343.529999999995</v>
      </c>
      <c r="AC15" s="13">
        <v>37110.601999999992</v>
      </c>
      <c r="AD15" s="13">
        <v>33091.903999999995</v>
      </c>
      <c r="AE15" s="13">
        <v>33529.643999999993</v>
      </c>
      <c r="AF15" s="13">
        <v>32729.629999999997</v>
      </c>
      <c r="AG15" s="13">
        <v>34965.089999999989</v>
      </c>
      <c r="AH15" s="13">
        <v>32835.396999999997</v>
      </c>
      <c r="AI15" s="13">
        <v>34487.785000000003</v>
      </c>
      <c r="AJ15" s="13">
        <v>34471.944000000003</v>
      </c>
      <c r="AK15" s="13">
        <v>34474.411999999997</v>
      </c>
      <c r="AL15" s="13">
        <v>36490.668000000005</v>
      </c>
      <c r="AM15" s="13">
        <v>34111.952999999994</v>
      </c>
      <c r="AN15" s="13">
        <v>33150.464</v>
      </c>
      <c r="AO15" s="13">
        <v>35238.735999999997</v>
      </c>
      <c r="AP15" s="13">
        <v>32055.610000000004</v>
      </c>
      <c r="AQ15" s="13">
        <v>33768.995999999999</v>
      </c>
      <c r="AR15" s="13">
        <v>31114.746999999999</v>
      </c>
      <c r="AT15" s="14">
        <f t="shared" si="2"/>
        <v>5.4629863465022153E-2</v>
      </c>
    </row>
    <row r="16" spans="1:46" x14ac:dyDescent="0.25">
      <c r="A16" s="9" t="s">
        <v>60</v>
      </c>
      <c r="B16" t="s">
        <v>16</v>
      </c>
      <c r="C16" s="13">
        <v>31798.1</v>
      </c>
      <c r="D16" s="13">
        <v>29139.710000000003</v>
      </c>
      <c r="E16" s="13">
        <v>28269.290000000005</v>
      </c>
      <c r="F16" s="13">
        <v>28261.200999999997</v>
      </c>
      <c r="G16" s="13">
        <v>28299.320000000003</v>
      </c>
      <c r="H16" s="13">
        <v>28231.83</v>
      </c>
      <c r="I16" s="13">
        <v>30037.735000000001</v>
      </c>
      <c r="J16" s="13">
        <v>30858.619999999995</v>
      </c>
      <c r="K16" s="13">
        <v>33580.215999999993</v>
      </c>
      <c r="L16" s="13">
        <v>34620.654999999999</v>
      </c>
      <c r="M16" s="13">
        <v>31179.579999999998</v>
      </c>
      <c r="N16" s="13">
        <v>33289.259999999995</v>
      </c>
      <c r="O16" s="13">
        <v>30266.67</v>
      </c>
      <c r="P16" s="13">
        <v>28293.860000000004</v>
      </c>
      <c r="Q16" s="13">
        <v>28844</v>
      </c>
      <c r="R16" s="13">
        <v>27084.28</v>
      </c>
      <c r="S16" s="13">
        <v>26328.831999999999</v>
      </c>
      <c r="T16" s="13">
        <v>28556.616999999998</v>
      </c>
      <c r="U16" s="13">
        <v>30808.614999999998</v>
      </c>
      <c r="V16" s="13">
        <v>30543.799999999992</v>
      </c>
      <c r="W16" s="13">
        <v>33085.300000000003</v>
      </c>
      <c r="X16" s="13">
        <v>35406.542000000009</v>
      </c>
      <c r="Y16" s="13">
        <v>33236.078000000001</v>
      </c>
      <c r="Z16" s="13">
        <v>35732.339999999997</v>
      </c>
      <c r="AA16" s="13">
        <v>31653.965999999993</v>
      </c>
      <c r="AB16" s="13">
        <v>29946.834000000003</v>
      </c>
      <c r="AC16" s="13">
        <v>34908.53</v>
      </c>
      <c r="AD16" s="13">
        <v>31384.379999999997</v>
      </c>
      <c r="AE16" s="13">
        <v>30940.944</v>
      </c>
      <c r="AF16" s="13">
        <v>30320.780000000006</v>
      </c>
      <c r="AG16" s="13">
        <v>33500.42</v>
      </c>
      <c r="AH16" s="13">
        <v>34090.597999999998</v>
      </c>
      <c r="AI16" s="13">
        <v>35857.038</v>
      </c>
      <c r="AJ16" s="13">
        <v>35629.478999999992</v>
      </c>
      <c r="AK16" s="13">
        <v>36781.483999999997</v>
      </c>
      <c r="AL16" s="13">
        <v>38656.509999999995</v>
      </c>
      <c r="AM16" s="13">
        <v>33686.204999999994</v>
      </c>
      <c r="AN16" s="13">
        <v>32821.915000000008</v>
      </c>
      <c r="AO16" s="13">
        <v>35457.432000000008</v>
      </c>
      <c r="AP16" s="13">
        <v>32135.225999999999</v>
      </c>
      <c r="AQ16" s="13">
        <v>33469.781000000003</v>
      </c>
      <c r="AR16" s="13">
        <v>32811.182000000001</v>
      </c>
      <c r="AT16" s="14">
        <f t="shared" si="2"/>
        <v>5.4344405119965987E-2</v>
      </c>
    </row>
    <row r="17" spans="1:46" x14ac:dyDescent="0.25">
      <c r="A17" s="9" t="s">
        <v>60</v>
      </c>
      <c r="B17" t="s">
        <v>19</v>
      </c>
      <c r="C17" s="13">
        <v>34825.15</v>
      </c>
      <c r="D17" s="13">
        <v>31634.800000000003</v>
      </c>
      <c r="E17" s="13">
        <v>31911.22</v>
      </c>
      <c r="F17" s="13">
        <v>29826.350000000002</v>
      </c>
      <c r="G17" s="13">
        <v>33677.15</v>
      </c>
      <c r="H17" s="13">
        <v>34565.091999999997</v>
      </c>
      <c r="I17" s="13">
        <v>33368.050000000003</v>
      </c>
      <c r="J17" s="13">
        <v>32983.35</v>
      </c>
      <c r="K17" s="13">
        <v>33927.57</v>
      </c>
      <c r="L17" s="13">
        <v>35061.800000000003</v>
      </c>
      <c r="M17" s="13">
        <v>30955.45</v>
      </c>
      <c r="N17" s="13">
        <v>33641.35</v>
      </c>
      <c r="O17" s="13">
        <v>28707.7</v>
      </c>
      <c r="P17" s="13">
        <v>24966.079000000002</v>
      </c>
      <c r="Q17" s="13">
        <v>27959.05</v>
      </c>
      <c r="R17" s="13">
        <v>28918.1</v>
      </c>
      <c r="S17" s="13">
        <v>27424.898000000001</v>
      </c>
      <c r="T17" s="13">
        <v>32872.801999999996</v>
      </c>
      <c r="U17" s="13">
        <v>36683.949999999997</v>
      </c>
      <c r="V17" s="13">
        <v>34849.050000000003</v>
      </c>
      <c r="W17" s="13">
        <v>35547.800000000003</v>
      </c>
      <c r="X17" s="13">
        <v>37744.75</v>
      </c>
      <c r="Y17" s="13">
        <v>35419.85</v>
      </c>
      <c r="Z17" s="13">
        <v>37122.449999999997</v>
      </c>
      <c r="AA17" s="13">
        <v>31633.95</v>
      </c>
      <c r="AB17" s="13">
        <v>29110.05</v>
      </c>
      <c r="AC17" s="13">
        <v>36494.9</v>
      </c>
      <c r="AD17" s="13">
        <v>34838.75</v>
      </c>
      <c r="AE17" s="13">
        <v>35872.400000000001</v>
      </c>
      <c r="AF17" s="13">
        <v>36762.050000000003</v>
      </c>
      <c r="AG17" s="13">
        <v>39956.15</v>
      </c>
      <c r="AH17" s="13">
        <v>40254.550000000003</v>
      </c>
      <c r="AI17" s="13">
        <v>39953.97</v>
      </c>
      <c r="AJ17" s="13">
        <v>37545.362000000001</v>
      </c>
      <c r="AK17" s="13">
        <v>38381.9</v>
      </c>
      <c r="AL17" s="13">
        <v>38929.949000000008</v>
      </c>
      <c r="AM17" s="13">
        <v>32293.599999999999</v>
      </c>
      <c r="AN17" s="13">
        <v>29799.938999999998</v>
      </c>
      <c r="AO17" s="13">
        <v>33816.716</v>
      </c>
      <c r="AP17" s="13">
        <v>35178.370999999999</v>
      </c>
      <c r="AQ17" s="13">
        <v>36126.839999999997</v>
      </c>
      <c r="AR17" s="13">
        <v>37315.993000000002</v>
      </c>
      <c r="AT17" s="14">
        <f t="shared" si="2"/>
        <v>5.1117123878064663E-2</v>
      </c>
    </row>
    <row r="18" spans="1:46" x14ac:dyDescent="0.25">
      <c r="A18" s="9" t="s">
        <v>60</v>
      </c>
      <c r="B18" t="s">
        <v>18</v>
      </c>
      <c r="C18" s="13">
        <v>68798.012000000002</v>
      </c>
      <c r="D18" s="13">
        <v>66591</v>
      </c>
      <c r="E18" s="13">
        <v>64041.93</v>
      </c>
      <c r="F18" s="13">
        <v>56060.24500000001</v>
      </c>
      <c r="G18" s="13">
        <v>61645.696000000004</v>
      </c>
      <c r="H18" s="13">
        <v>66287.145999999993</v>
      </c>
      <c r="I18" s="13">
        <v>62830.536</v>
      </c>
      <c r="J18" s="13">
        <v>62092.297999999995</v>
      </c>
      <c r="K18" s="13">
        <v>64918.141000000003</v>
      </c>
      <c r="L18" s="13">
        <v>66491.520999999993</v>
      </c>
      <c r="M18" s="13">
        <v>59997.707000000009</v>
      </c>
      <c r="N18" s="13">
        <v>64304.472999999998</v>
      </c>
      <c r="O18" s="13">
        <v>57223.365999999995</v>
      </c>
      <c r="P18" s="13">
        <v>51964.377</v>
      </c>
      <c r="Q18" s="13">
        <v>55193.065999999999</v>
      </c>
      <c r="R18" s="13">
        <v>52117.167999999998</v>
      </c>
      <c r="S18" s="13">
        <v>52026.415999999997</v>
      </c>
      <c r="T18" s="13">
        <v>60080.532999999996</v>
      </c>
      <c r="U18" s="13">
        <v>67269.827000000005</v>
      </c>
      <c r="V18" s="13">
        <v>65211.378999999994</v>
      </c>
      <c r="W18" s="13">
        <v>68662.491999999998</v>
      </c>
      <c r="X18" s="13">
        <v>72448.830000000016</v>
      </c>
      <c r="Y18" s="13">
        <v>67113.562999999995</v>
      </c>
      <c r="Z18" s="13">
        <v>72317.092000000004</v>
      </c>
      <c r="AA18" s="13">
        <v>64592.593000000001</v>
      </c>
      <c r="AB18" s="13">
        <v>58401</v>
      </c>
      <c r="AC18" s="13">
        <v>70560.731</v>
      </c>
      <c r="AD18" s="13">
        <v>64721.203999999998</v>
      </c>
      <c r="AE18" s="13">
        <v>66753.02900000001</v>
      </c>
      <c r="AF18" s="13">
        <v>66962.428</v>
      </c>
      <c r="AG18" s="13">
        <v>74012.858000000007</v>
      </c>
      <c r="AH18" s="13">
        <v>75180.475000000006</v>
      </c>
      <c r="AI18" s="13">
        <v>76631.097999999984</v>
      </c>
      <c r="AJ18" s="13">
        <v>75313.932000000001</v>
      </c>
      <c r="AK18" s="13">
        <v>76004.928999999989</v>
      </c>
      <c r="AL18" s="13">
        <v>79050.21699999999</v>
      </c>
      <c r="AM18" s="13">
        <v>67807.371000000014</v>
      </c>
      <c r="AN18" s="13">
        <v>66023.782999999996</v>
      </c>
      <c r="AO18" s="13">
        <v>68950.866999999998</v>
      </c>
      <c r="AP18" s="13">
        <v>66094.059000000008</v>
      </c>
      <c r="AQ18" s="13">
        <v>71498.933999999994</v>
      </c>
      <c r="AR18" s="13">
        <v>73066.339000000007</v>
      </c>
      <c r="AT18" s="14">
        <f t="shared" si="2"/>
        <v>0.10807638544701303</v>
      </c>
    </row>
    <row r="19" spans="1:46" x14ac:dyDescent="0.25">
      <c r="A19" s="9" t="s">
        <v>60</v>
      </c>
      <c r="B19" t="s">
        <v>21</v>
      </c>
      <c r="C19" s="13">
        <v>72880.267999999996</v>
      </c>
      <c r="D19" s="13">
        <v>65543.252999999997</v>
      </c>
      <c r="E19" s="13">
        <v>65483.552000000003</v>
      </c>
      <c r="F19" s="13">
        <v>68621.796000000002</v>
      </c>
      <c r="G19" s="13">
        <v>74890.652000000002</v>
      </c>
      <c r="H19" s="13">
        <v>73264.629000000001</v>
      </c>
      <c r="I19" s="13">
        <v>81157.929000000004</v>
      </c>
      <c r="J19" s="13">
        <v>82225.173999999999</v>
      </c>
      <c r="K19" s="13">
        <v>84265.393000000011</v>
      </c>
      <c r="L19" s="13">
        <v>84250.403000000006</v>
      </c>
      <c r="M19" s="13">
        <v>75755.127000000008</v>
      </c>
      <c r="N19" s="13">
        <v>78727.221000000005</v>
      </c>
      <c r="O19" s="13">
        <v>70312.509000000005</v>
      </c>
      <c r="P19" s="13">
        <v>61764.401999999995</v>
      </c>
      <c r="Q19" s="13">
        <v>69657.2</v>
      </c>
      <c r="R19" s="13">
        <v>68434.641000000003</v>
      </c>
      <c r="S19" s="13">
        <v>63351.148000000001</v>
      </c>
      <c r="T19" s="13">
        <v>74320.251999999993</v>
      </c>
      <c r="U19" s="13">
        <v>81307.142999999996</v>
      </c>
      <c r="V19" s="13">
        <v>80093.270999999993</v>
      </c>
      <c r="W19" s="13">
        <v>80877.777000000002</v>
      </c>
      <c r="X19" s="13">
        <v>84697.236000000019</v>
      </c>
      <c r="Y19" s="13">
        <v>79336.618000000017</v>
      </c>
      <c r="Z19" s="13">
        <v>84373.459000000003</v>
      </c>
      <c r="AA19" s="13">
        <v>73468.420000000013</v>
      </c>
      <c r="AB19" s="13">
        <v>68657.620999999985</v>
      </c>
      <c r="AC19" s="13">
        <v>81775.617999999988</v>
      </c>
      <c r="AD19" s="13">
        <v>75749.472999999984</v>
      </c>
      <c r="AE19" s="13">
        <v>75594.409</v>
      </c>
      <c r="AF19" s="13">
        <v>78922.051000000007</v>
      </c>
      <c r="AG19" s="13">
        <v>88849.55</v>
      </c>
      <c r="AH19" s="13">
        <v>88910.305999999997</v>
      </c>
      <c r="AI19" s="13">
        <v>85478.241000000009</v>
      </c>
      <c r="AJ19" s="13">
        <v>90411.681999999986</v>
      </c>
      <c r="AK19" s="13">
        <v>90597.328000000009</v>
      </c>
      <c r="AL19" s="13">
        <v>93597.65</v>
      </c>
      <c r="AM19" s="13">
        <v>79419.56200000002</v>
      </c>
      <c r="AN19" s="13">
        <v>72149.08</v>
      </c>
      <c r="AO19" s="13">
        <v>67907.671999999991</v>
      </c>
      <c r="AP19" s="13">
        <v>81177.043999999994</v>
      </c>
      <c r="AQ19" s="13">
        <v>84580.702000000005</v>
      </c>
      <c r="AR19" s="13">
        <v>88829.547000000006</v>
      </c>
      <c r="AT19" s="14">
        <f t="shared" si="2"/>
        <v>0.11697391411417911</v>
      </c>
    </row>
    <row r="20" spans="1:46" x14ac:dyDescent="0.25">
      <c r="A20" s="9" t="s">
        <v>60</v>
      </c>
      <c r="B20" t="s">
        <v>15</v>
      </c>
      <c r="C20" s="13">
        <v>86950.888999999996</v>
      </c>
      <c r="D20" s="13">
        <v>81571.971999999994</v>
      </c>
      <c r="E20" s="13">
        <v>80812.812999999995</v>
      </c>
      <c r="F20" s="13">
        <v>77048.320000000007</v>
      </c>
      <c r="G20" s="13">
        <v>78513.62</v>
      </c>
      <c r="H20" s="13">
        <v>76257.540999999997</v>
      </c>
      <c r="I20" s="13">
        <v>79625.732000000004</v>
      </c>
      <c r="J20" s="13">
        <v>82237.082999999999</v>
      </c>
      <c r="K20" s="13">
        <v>91784.66</v>
      </c>
      <c r="L20" s="13">
        <v>98855.186000000002</v>
      </c>
      <c r="M20" s="13">
        <v>91833.409</v>
      </c>
      <c r="N20" s="13">
        <v>96687.150999999998</v>
      </c>
      <c r="O20" s="13">
        <v>86924.456999999995</v>
      </c>
      <c r="P20" s="13">
        <v>76181.870999999985</v>
      </c>
      <c r="Q20" s="13">
        <v>83998.847000000023</v>
      </c>
      <c r="R20" s="13">
        <v>77840.274999999994</v>
      </c>
      <c r="S20" s="13">
        <v>74782.401999999987</v>
      </c>
      <c r="T20" s="13">
        <v>80012.383999999976</v>
      </c>
      <c r="U20" s="13">
        <v>84586.833999999988</v>
      </c>
      <c r="V20" s="13">
        <v>86227.334999999977</v>
      </c>
      <c r="W20" s="13">
        <v>94924.848000000013</v>
      </c>
      <c r="X20" s="13">
        <v>104948.62700000001</v>
      </c>
      <c r="Y20" s="13">
        <v>99978.875000000015</v>
      </c>
      <c r="Z20" s="13">
        <v>105727.71999999999</v>
      </c>
      <c r="AA20" s="13">
        <v>90287.989000000016</v>
      </c>
      <c r="AB20" s="13">
        <v>86196.761000000013</v>
      </c>
      <c r="AC20" s="13">
        <v>107194.67100000002</v>
      </c>
      <c r="AD20" s="13">
        <v>93536.856</v>
      </c>
      <c r="AE20" s="13">
        <v>94495.042000000001</v>
      </c>
      <c r="AF20" s="13">
        <v>90670.618999999992</v>
      </c>
      <c r="AG20" s="13">
        <v>98647.16399999999</v>
      </c>
      <c r="AH20" s="13">
        <v>100946.09899999999</v>
      </c>
      <c r="AI20" s="13">
        <v>106262.18500000001</v>
      </c>
      <c r="AJ20" s="13">
        <v>110571.02500000001</v>
      </c>
      <c r="AK20" s="13">
        <v>113537.23700000001</v>
      </c>
      <c r="AL20" s="13">
        <v>117038.649</v>
      </c>
      <c r="AM20" s="13">
        <v>103274.51999999999</v>
      </c>
      <c r="AN20" s="13">
        <v>101440.39400000001</v>
      </c>
      <c r="AO20" s="13">
        <v>106600.31000000001</v>
      </c>
      <c r="AP20" s="13">
        <v>96892.819000000018</v>
      </c>
      <c r="AQ20" s="13">
        <v>99509.487000000023</v>
      </c>
      <c r="AR20" s="13">
        <v>98848.397000000012</v>
      </c>
      <c r="AT20" s="14">
        <f t="shared" si="2"/>
        <v>0.16592114024027407</v>
      </c>
    </row>
    <row r="21" spans="1:46" x14ac:dyDescent="0.25">
      <c r="A21" s="9" t="s">
        <v>60</v>
      </c>
      <c r="B21" t="s">
        <v>12</v>
      </c>
      <c r="C21" s="13">
        <v>271005.85399999999</v>
      </c>
      <c r="D21" s="13">
        <v>246116.30000000008</v>
      </c>
      <c r="E21" s="13">
        <v>242973.68599999999</v>
      </c>
      <c r="F21" s="13">
        <v>209123.73400000003</v>
      </c>
      <c r="G21" s="13">
        <v>211460.204</v>
      </c>
      <c r="H21" s="13">
        <v>207895.80000000008</v>
      </c>
      <c r="I21" s="13">
        <v>206532.59200000003</v>
      </c>
      <c r="J21" s="13">
        <v>205825.22000000006</v>
      </c>
      <c r="K21" s="13">
        <v>212693.39799999999</v>
      </c>
      <c r="L21" s="13">
        <v>216475.78700000004</v>
      </c>
      <c r="M21" s="13">
        <v>192039.16500000007</v>
      </c>
      <c r="N21" s="13">
        <v>193830.45100000003</v>
      </c>
      <c r="O21" s="13">
        <v>180718.85400000008</v>
      </c>
      <c r="P21" s="13">
        <v>165314.92500000005</v>
      </c>
      <c r="Q21" s="13">
        <v>187409.38500000001</v>
      </c>
      <c r="R21" s="13">
        <v>192494.12800000008</v>
      </c>
      <c r="S21" s="13">
        <v>196111.54500000001</v>
      </c>
      <c r="T21" s="13">
        <v>211290.25700000007</v>
      </c>
      <c r="U21" s="13">
        <v>227520.40599999999</v>
      </c>
      <c r="V21" s="13">
        <v>219667.1020000001</v>
      </c>
      <c r="W21" s="13">
        <v>221986.25899999999</v>
      </c>
      <c r="X21" s="13">
        <v>231986.902</v>
      </c>
      <c r="Y21" s="13">
        <v>210835.11</v>
      </c>
      <c r="Z21" s="13">
        <v>218844.28200000004</v>
      </c>
      <c r="AA21" s="13">
        <v>194295.10899999997</v>
      </c>
      <c r="AB21" s="13">
        <v>187865.46700000009</v>
      </c>
      <c r="AC21" s="13">
        <v>228920.68800000002</v>
      </c>
      <c r="AD21" s="13">
        <v>224575.72200000007</v>
      </c>
      <c r="AE21" s="13">
        <v>234442.73400000008</v>
      </c>
      <c r="AF21" s="13">
        <v>227323.39200000002</v>
      </c>
      <c r="AG21" s="13">
        <v>238870.12600000005</v>
      </c>
      <c r="AH21" s="13">
        <v>242879.48999999996</v>
      </c>
      <c r="AI21" s="13">
        <v>237744.18599999993</v>
      </c>
      <c r="AJ21" s="13">
        <v>236656.86200000002</v>
      </c>
      <c r="AK21" s="13">
        <v>235052.23000000004</v>
      </c>
      <c r="AL21" s="13">
        <v>240567.27200000003</v>
      </c>
      <c r="AM21" s="13">
        <v>212761.03799999997</v>
      </c>
      <c r="AN21" s="13">
        <v>207748.86999999997</v>
      </c>
      <c r="AO21" s="13">
        <v>229693.307</v>
      </c>
      <c r="AP21" s="13">
        <v>236710.37400000007</v>
      </c>
      <c r="AQ21" s="13">
        <v>251188.99400000006</v>
      </c>
      <c r="AR21" s="13">
        <v>234115.15200000003</v>
      </c>
      <c r="AT21" s="14">
        <f t="shared" si="2"/>
        <v>0.34653769075132695</v>
      </c>
    </row>
    <row r="22" spans="1:46" x14ac:dyDescent="0.25">
      <c r="A22" s="9" t="s">
        <v>61</v>
      </c>
      <c r="B22" t="s">
        <v>2</v>
      </c>
      <c r="C22" s="13">
        <v>154339.15599999999</v>
      </c>
      <c r="D22" s="13">
        <v>158187.84000000003</v>
      </c>
      <c r="E22" s="13">
        <v>170253.83500000005</v>
      </c>
      <c r="F22" s="13">
        <v>175927.29599999994</v>
      </c>
      <c r="G22" s="13">
        <v>174815.27300000002</v>
      </c>
      <c r="H22" s="13">
        <v>170297.864</v>
      </c>
      <c r="I22" s="13">
        <v>172090.35699999999</v>
      </c>
      <c r="J22" s="13">
        <v>164114.63699999999</v>
      </c>
      <c r="K22" s="13">
        <v>175526.43800000002</v>
      </c>
      <c r="L22" s="13">
        <v>173847.10499999995</v>
      </c>
      <c r="M22" s="13">
        <v>151416.30700000003</v>
      </c>
      <c r="N22" s="13">
        <v>159190.71</v>
      </c>
      <c r="O22" s="13">
        <v>150618.62</v>
      </c>
      <c r="P22" s="13">
        <v>148068.33900000004</v>
      </c>
      <c r="Q22" s="13">
        <v>170901.60000000003</v>
      </c>
      <c r="R22" s="13">
        <v>172513.52900000001</v>
      </c>
      <c r="S22" s="13">
        <v>164586.421</v>
      </c>
      <c r="T22" s="13">
        <v>164613.57</v>
      </c>
      <c r="U22" s="13">
        <v>167760.68400000004</v>
      </c>
      <c r="V22" s="13">
        <v>164495.02100000004</v>
      </c>
      <c r="W22" s="13">
        <v>167912.95600000001</v>
      </c>
      <c r="X22" s="13">
        <v>183700.59699999995</v>
      </c>
      <c r="Y22" s="13">
        <v>173232.10700000002</v>
      </c>
      <c r="Z22" s="13">
        <v>172848.4409999999</v>
      </c>
      <c r="AA22" s="13">
        <v>152529.36899999998</v>
      </c>
      <c r="AB22" s="13">
        <v>164322.25200000007</v>
      </c>
      <c r="AC22" s="13">
        <v>198751.87900000004</v>
      </c>
      <c r="AD22" s="13">
        <v>180838.56400000004</v>
      </c>
      <c r="AE22" s="13">
        <v>177815.92000000004</v>
      </c>
      <c r="AF22" s="13">
        <v>181090.44099999999</v>
      </c>
      <c r="AG22" s="13">
        <v>185023.557</v>
      </c>
      <c r="AH22" s="13">
        <v>191696.64700000003</v>
      </c>
      <c r="AI22" s="13">
        <v>189319.91200000007</v>
      </c>
      <c r="AJ22" s="13">
        <v>187247.79400000002</v>
      </c>
      <c r="AK22" s="13">
        <v>189988.86</v>
      </c>
      <c r="AL22" s="13">
        <v>184214.01500000001</v>
      </c>
      <c r="AM22" s="13">
        <v>166513.13700000008</v>
      </c>
      <c r="AN22" s="13">
        <v>175754.60700000005</v>
      </c>
      <c r="AO22" s="13">
        <v>206634.15599999999</v>
      </c>
      <c r="AP22" s="13">
        <v>191990.52600000001</v>
      </c>
      <c r="AQ22" s="13">
        <v>198663.72400000007</v>
      </c>
      <c r="AR22" s="13">
        <v>181959.52800000005</v>
      </c>
      <c r="AT22" s="14">
        <f>SUM(AM22:AO22)/SUM($AM$37:$AO$37)</f>
        <v>0.23090833951326165</v>
      </c>
    </row>
    <row r="23" spans="1:46" x14ac:dyDescent="0.25">
      <c r="A23" s="9" t="s">
        <v>61</v>
      </c>
      <c r="B23" t="s">
        <v>1</v>
      </c>
      <c r="C23" s="13">
        <v>202944.02300000004</v>
      </c>
      <c r="D23" s="13">
        <v>201901.31099999999</v>
      </c>
      <c r="E23" s="13">
        <v>245700.755</v>
      </c>
      <c r="F23" s="13">
        <v>273295.14499999984</v>
      </c>
      <c r="G23" s="13">
        <v>235427.39799999999</v>
      </c>
      <c r="H23" s="13">
        <v>229010.36500000005</v>
      </c>
      <c r="I23" s="13">
        <v>205440.9029999999</v>
      </c>
      <c r="J23" s="13">
        <v>211402.07900000003</v>
      </c>
      <c r="K23" s="13">
        <v>244232.66400000005</v>
      </c>
      <c r="L23" s="13">
        <v>248245.84199999992</v>
      </c>
      <c r="M23" s="13">
        <v>241963.80799999996</v>
      </c>
      <c r="N23" s="13">
        <v>212875.39500000002</v>
      </c>
      <c r="O23" s="13">
        <v>195230.33300000004</v>
      </c>
      <c r="P23" s="13">
        <v>185481.383</v>
      </c>
      <c r="Q23" s="13">
        <v>255441.68399999989</v>
      </c>
      <c r="R23" s="13">
        <v>281625.73200000002</v>
      </c>
      <c r="S23" s="13">
        <v>225125.891</v>
      </c>
      <c r="T23" s="13">
        <v>218544.785</v>
      </c>
      <c r="U23" s="13">
        <v>221342.59300000008</v>
      </c>
      <c r="V23" s="13">
        <v>217813.3079999999</v>
      </c>
      <c r="W23" s="13">
        <v>220073.253</v>
      </c>
      <c r="X23" s="13">
        <v>275680.25999999995</v>
      </c>
      <c r="Y23" s="13">
        <v>224311.33299999993</v>
      </c>
      <c r="Z23" s="13">
        <v>250621.14899999989</v>
      </c>
      <c r="AA23" s="13">
        <v>204242.81599999999</v>
      </c>
      <c r="AB23" s="13">
        <v>208828.26200000005</v>
      </c>
      <c r="AC23" s="13">
        <v>303279.30999999994</v>
      </c>
      <c r="AD23" s="13">
        <v>284227.41399999993</v>
      </c>
      <c r="AE23" s="13">
        <v>244411.04300000001</v>
      </c>
      <c r="AF23" s="13">
        <v>237040.92300000004</v>
      </c>
      <c r="AG23" s="13">
        <v>237161.38600000003</v>
      </c>
      <c r="AH23" s="13">
        <v>260655.03499999989</v>
      </c>
      <c r="AI23" s="13">
        <v>248258.8649999999</v>
      </c>
      <c r="AJ23" s="13">
        <v>295564.91499999998</v>
      </c>
      <c r="AK23" s="13">
        <v>276725.26900000003</v>
      </c>
      <c r="AL23" s="13">
        <v>257367.52899999998</v>
      </c>
      <c r="AM23" s="13">
        <v>216256.45599999992</v>
      </c>
      <c r="AN23" s="13">
        <v>232742.39399999997</v>
      </c>
      <c r="AO23" s="13">
        <v>323976.15499999985</v>
      </c>
      <c r="AP23" s="13">
        <v>289775.06000000011</v>
      </c>
      <c r="AQ23" s="13">
        <v>267836.62600000005</v>
      </c>
      <c r="AR23" s="13">
        <v>240385.83699999994</v>
      </c>
      <c r="AT23" s="14">
        <f t="shared" ref="AT23:AT24" si="3">SUM(AM23:AO23)/SUM($AM$37:$AO$37)</f>
        <v>0.32516989809983349</v>
      </c>
    </row>
    <row r="24" spans="1:46" x14ac:dyDescent="0.25">
      <c r="A24" s="9" t="s">
        <v>61</v>
      </c>
      <c r="B24" t="s">
        <v>3</v>
      </c>
      <c r="C24" s="13">
        <v>275940.90999999986</v>
      </c>
      <c r="D24" s="13">
        <v>305102.261</v>
      </c>
      <c r="E24" s="13">
        <v>361031.53500000015</v>
      </c>
      <c r="F24" s="13">
        <v>343461.59099999996</v>
      </c>
      <c r="G24" s="13">
        <v>328426.18800000002</v>
      </c>
      <c r="H24" s="13">
        <v>339124.24199999997</v>
      </c>
      <c r="I24" s="13">
        <v>344977.62200000009</v>
      </c>
      <c r="J24" s="13">
        <v>332513.29000000015</v>
      </c>
      <c r="K24" s="13">
        <v>357613.86600000015</v>
      </c>
      <c r="L24" s="13">
        <v>347322.32399999991</v>
      </c>
      <c r="M24" s="13">
        <v>307257.69799999992</v>
      </c>
      <c r="N24" s="13">
        <v>282080.402</v>
      </c>
      <c r="O24" s="13">
        <v>276025.989</v>
      </c>
      <c r="P24" s="13">
        <v>291903.91899999999</v>
      </c>
      <c r="Q24" s="13">
        <v>356673.36700000003</v>
      </c>
      <c r="R24" s="13">
        <v>330867.84900000005</v>
      </c>
      <c r="S24" s="13">
        <v>315906.04499999993</v>
      </c>
      <c r="T24" s="13">
        <v>321892.99300000013</v>
      </c>
      <c r="U24" s="13">
        <v>319191.11599999998</v>
      </c>
      <c r="V24" s="13">
        <v>327402.6829999999</v>
      </c>
      <c r="W24" s="13">
        <v>329332.91200000019</v>
      </c>
      <c r="X24" s="13">
        <v>349348.05500000005</v>
      </c>
      <c r="Y24" s="13">
        <v>321673.01899999997</v>
      </c>
      <c r="Z24" s="13">
        <v>312999.41300000006</v>
      </c>
      <c r="AA24" s="13">
        <v>283353.01399999991</v>
      </c>
      <c r="AB24" s="13">
        <v>338174.80300000001</v>
      </c>
      <c r="AC24" s="13">
        <v>401249.11200000008</v>
      </c>
      <c r="AD24" s="13">
        <v>341673.07400000008</v>
      </c>
      <c r="AE24" s="13">
        <v>339854.16800000006</v>
      </c>
      <c r="AF24" s="13">
        <v>347731.23600000003</v>
      </c>
      <c r="AG24" s="13">
        <v>367458.42899999989</v>
      </c>
      <c r="AH24" s="13">
        <v>384728.69600000005</v>
      </c>
      <c r="AI24" s="13">
        <v>373434.18500000006</v>
      </c>
      <c r="AJ24" s="13">
        <v>370784.37399999995</v>
      </c>
      <c r="AK24" s="13">
        <v>353172.84900000005</v>
      </c>
      <c r="AL24" s="13">
        <v>324478.85399999993</v>
      </c>
      <c r="AM24" s="13">
        <v>292288.82900000003</v>
      </c>
      <c r="AN24" s="13">
        <v>339573.92800000001</v>
      </c>
      <c r="AO24" s="13">
        <v>423402.28599999996</v>
      </c>
      <c r="AP24" s="13">
        <v>349530.22800000006</v>
      </c>
      <c r="AQ24" s="13">
        <v>382238.42599999992</v>
      </c>
      <c r="AR24" s="13">
        <v>351292.83300000004</v>
      </c>
      <c r="AT24" s="14">
        <f t="shared" si="3"/>
        <v>0.44392176238690484</v>
      </c>
    </row>
    <row r="25" spans="1:46" x14ac:dyDescent="0.25">
      <c r="A25" s="9" t="s">
        <v>13</v>
      </c>
      <c r="B25" t="s">
        <v>7</v>
      </c>
      <c r="C25" s="13">
        <v>75441.372000000003</v>
      </c>
      <c r="D25" s="13">
        <v>71255.875</v>
      </c>
      <c r="E25" s="13">
        <v>73189.801999999996</v>
      </c>
      <c r="F25" s="13">
        <v>82518.202999999994</v>
      </c>
      <c r="G25" s="13">
        <v>84605.281000000003</v>
      </c>
      <c r="H25" s="13">
        <v>80635.544000000009</v>
      </c>
      <c r="I25" s="13">
        <v>81653.814000000013</v>
      </c>
      <c r="J25" s="13">
        <v>82092.511999999988</v>
      </c>
      <c r="K25" s="13">
        <v>85898.535000000003</v>
      </c>
      <c r="L25" s="13">
        <v>86558.75999999998</v>
      </c>
      <c r="M25" s="13">
        <v>62760.08</v>
      </c>
      <c r="N25" s="13">
        <v>68024.56</v>
      </c>
      <c r="O25" s="13">
        <v>66748.183000000005</v>
      </c>
      <c r="P25" s="13">
        <v>67486.404999999999</v>
      </c>
      <c r="Q25" s="13">
        <v>72831.626000000004</v>
      </c>
      <c r="R25" s="13">
        <v>70026.049999999988</v>
      </c>
      <c r="S25" s="13">
        <v>73449.081000000006</v>
      </c>
      <c r="T25" s="13">
        <v>78693.941000000006</v>
      </c>
      <c r="U25" s="13">
        <v>84351.782999999996</v>
      </c>
      <c r="V25" s="13">
        <v>80335.305999999997</v>
      </c>
      <c r="W25" s="13">
        <v>73741.999000000011</v>
      </c>
      <c r="X25" s="13">
        <v>77251.952000000005</v>
      </c>
      <c r="Y25" s="13">
        <v>74566.021999999997</v>
      </c>
      <c r="Z25" s="13">
        <v>75722.77900000001</v>
      </c>
      <c r="AA25" s="13">
        <v>75905.004000000015</v>
      </c>
      <c r="AB25" s="13">
        <v>76211.535999999993</v>
      </c>
      <c r="AC25" s="13">
        <v>85280.097999999998</v>
      </c>
      <c r="AD25" s="13">
        <v>78176.392000000007</v>
      </c>
      <c r="AE25" s="13">
        <v>80295.672000000006</v>
      </c>
      <c r="AF25" s="13">
        <v>86408.873999999996</v>
      </c>
      <c r="AG25" s="13">
        <v>81409.801000000007</v>
      </c>
      <c r="AH25" s="13">
        <v>87573.89899999999</v>
      </c>
      <c r="AI25" s="13">
        <v>91960.510000000009</v>
      </c>
      <c r="AJ25" s="13">
        <v>84157.244999999995</v>
      </c>
      <c r="AK25" s="13">
        <v>82571.737999999983</v>
      </c>
      <c r="AL25" s="13">
        <v>92019.952000000005</v>
      </c>
      <c r="AM25" s="13">
        <v>84108.672000000006</v>
      </c>
      <c r="AN25" s="13">
        <v>84714.002000000008</v>
      </c>
      <c r="AO25" s="13">
        <v>88379.763999999996</v>
      </c>
      <c r="AP25" s="13">
        <v>84496.596999999994</v>
      </c>
      <c r="AQ25" s="13">
        <v>98219.683000000019</v>
      </c>
      <c r="AR25" s="13">
        <v>94676.3</v>
      </c>
      <c r="AT25" s="14">
        <f>SUM(AM25:AO25)/SUM($AM$38:$AO$38)</f>
        <v>5.2543655980715746E-2</v>
      </c>
    </row>
    <row r="26" spans="1:46" x14ac:dyDescent="0.25">
      <c r="A26" s="9" t="s">
        <v>13</v>
      </c>
      <c r="B26" t="s">
        <v>6</v>
      </c>
      <c r="C26" s="13">
        <v>191633.54599999994</v>
      </c>
      <c r="D26" s="13">
        <v>179891.87799999997</v>
      </c>
      <c r="E26" s="13">
        <v>202596.82900000006</v>
      </c>
      <c r="F26" s="13">
        <v>197387.61</v>
      </c>
      <c r="G26" s="13">
        <v>207565.52799999999</v>
      </c>
      <c r="H26" s="13">
        <v>213241.89999999991</v>
      </c>
      <c r="I26" s="13">
        <v>203646.83900000001</v>
      </c>
      <c r="J26" s="13">
        <v>214939.65100000004</v>
      </c>
      <c r="K26" s="13">
        <v>218142.55899999998</v>
      </c>
      <c r="L26" s="13">
        <v>218527.85000000006</v>
      </c>
      <c r="M26" s="13">
        <v>184831.86200000005</v>
      </c>
      <c r="N26" s="13">
        <v>201202.37000000002</v>
      </c>
      <c r="O26" s="13">
        <v>186230.217</v>
      </c>
      <c r="P26" s="13">
        <v>181208.78699999992</v>
      </c>
      <c r="Q26" s="13">
        <v>210688.49000000002</v>
      </c>
      <c r="R26" s="13">
        <v>197143.10799999992</v>
      </c>
      <c r="S26" s="13">
        <v>205542.67500000005</v>
      </c>
      <c r="T26" s="13">
        <v>209351.24099999992</v>
      </c>
      <c r="U26" s="13">
        <v>214724.08300000001</v>
      </c>
      <c r="V26" s="13">
        <v>205401.52400000009</v>
      </c>
      <c r="W26" s="13">
        <v>214942.61200000005</v>
      </c>
      <c r="X26" s="13">
        <v>220865.68099999998</v>
      </c>
      <c r="Y26" s="13">
        <v>211608.26200000002</v>
      </c>
      <c r="Z26" s="13">
        <v>224647.98399999997</v>
      </c>
      <c r="AA26" s="13">
        <v>199705.641</v>
      </c>
      <c r="AB26" s="13">
        <v>200846.554</v>
      </c>
      <c r="AC26" s="13">
        <v>231245.78799999994</v>
      </c>
      <c r="AD26" s="13">
        <v>211932.58200000002</v>
      </c>
      <c r="AE26" s="13">
        <v>225503.37199999994</v>
      </c>
      <c r="AF26" s="13">
        <v>227236.88299999994</v>
      </c>
      <c r="AG26" s="13">
        <v>231323.34599999999</v>
      </c>
      <c r="AH26" s="13">
        <v>236245.28800000003</v>
      </c>
      <c r="AI26" s="13">
        <v>235096.96300000005</v>
      </c>
      <c r="AJ26" s="13">
        <v>228223.59500000003</v>
      </c>
      <c r="AK26" s="13">
        <v>226053.49</v>
      </c>
      <c r="AL26" s="13">
        <v>227831.33399999997</v>
      </c>
      <c r="AM26" s="13">
        <v>222313.61299999995</v>
      </c>
      <c r="AN26" s="13">
        <v>228404.66300000003</v>
      </c>
      <c r="AO26" s="13">
        <v>234174.41900000005</v>
      </c>
      <c r="AP26" s="13">
        <v>235734.73499999999</v>
      </c>
      <c r="AQ26" s="13">
        <v>248250.48799999995</v>
      </c>
      <c r="AR26" s="13">
        <v>240897.24799999996</v>
      </c>
      <c r="AT26" s="14">
        <f t="shared" ref="AT26:AT27" si="4">SUM(AM26:AO26)/SUM($AM$38:$AO$38)</f>
        <v>0.13991611599647932</v>
      </c>
    </row>
    <row r="27" spans="1:46" x14ac:dyDescent="0.25">
      <c r="A27" s="9" t="s">
        <v>13</v>
      </c>
      <c r="B27" t="s">
        <v>5</v>
      </c>
      <c r="C27" s="13">
        <v>434691.56400000007</v>
      </c>
      <c r="D27" s="13">
        <v>426079.21400000004</v>
      </c>
      <c r="E27" s="13">
        <v>465513.42500000005</v>
      </c>
      <c r="F27" s="13">
        <v>497816.42499999999</v>
      </c>
      <c r="G27" s="13">
        <v>510412.67799999996</v>
      </c>
      <c r="H27" s="13">
        <v>517614.93300000002</v>
      </c>
      <c r="I27" s="13">
        <v>516727.08799999993</v>
      </c>
      <c r="J27" s="13">
        <v>538201.19200000004</v>
      </c>
      <c r="K27" s="13">
        <v>548241.79000000027</v>
      </c>
      <c r="L27" s="13">
        <v>561869.6549999998</v>
      </c>
      <c r="M27" s="13">
        <v>461557.87599999993</v>
      </c>
      <c r="N27" s="13">
        <v>423234.83300000022</v>
      </c>
      <c r="O27" s="13">
        <v>391590.21499999991</v>
      </c>
      <c r="P27" s="13">
        <v>395095.36499999999</v>
      </c>
      <c r="Q27" s="13">
        <v>452495.45600000006</v>
      </c>
      <c r="R27" s="13">
        <v>452589.17800000007</v>
      </c>
      <c r="S27" s="13">
        <v>469157.70800000004</v>
      </c>
      <c r="T27" s="13">
        <v>490328.75100000005</v>
      </c>
      <c r="U27" s="13">
        <v>524276.90200000006</v>
      </c>
      <c r="V27" s="13">
        <v>509499.35600000003</v>
      </c>
      <c r="W27" s="13">
        <v>523796.87900000007</v>
      </c>
      <c r="X27" s="13">
        <v>555171.08600000013</v>
      </c>
      <c r="Y27" s="13">
        <v>507696.58800000011</v>
      </c>
      <c r="Z27" s="13">
        <v>483598.97200000018</v>
      </c>
      <c r="AA27" s="13">
        <v>439590.19200000004</v>
      </c>
      <c r="AB27" s="13">
        <v>456448.9360000001</v>
      </c>
      <c r="AC27" s="13">
        <v>539892.62300000025</v>
      </c>
      <c r="AD27" s="13">
        <v>521560.50499999995</v>
      </c>
      <c r="AE27" s="13">
        <v>548273.9</v>
      </c>
      <c r="AF27" s="13">
        <v>548399.93000000005</v>
      </c>
      <c r="AG27" s="13">
        <v>581725.76700000011</v>
      </c>
      <c r="AH27" s="13">
        <v>584575.30900000024</v>
      </c>
      <c r="AI27" s="13">
        <v>572493.94199999992</v>
      </c>
      <c r="AJ27" s="13">
        <v>569907.23200000008</v>
      </c>
      <c r="AK27" s="13">
        <v>545912.20200000005</v>
      </c>
      <c r="AL27" s="13">
        <v>537193.17300000018</v>
      </c>
      <c r="AM27" s="13">
        <v>460037.40800000023</v>
      </c>
      <c r="AN27" s="13">
        <v>506617.48200000008</v>
      </c>
      <c r="AO27" s="13">
        <v>527104.3459999999</v>
      </c>
      <c r="AP27" s="13">
        <v>540761.9040000001</v>
      </c>
      <c r="AQ27" s="13">
        <v>592938.39500000014</v>
      </c>
      <c r="AR27" s="13">
        <v>568609.43500000017</v>
      </c>
      <c r="AT27" s="14">
        <f t="shared" si="4"/>
        <v>0.30515873809252458</v>
      </c>
    </row>
    <row r="28" spans="1:46" x14ac:dyDescent="0.25">
      <c r="A28" s="9" t="s">
        <v>13</v>
      </c>
      <c r="B28" t="s">
        <v>4</v>
      </c>
      <c r="C28" s="13">
        <v>724101.29999999993</v>
      </c>
      <c r="D28" s="13">
        <v>729988.04900000046</v>
      </c>
      <c r="E28" s="13">
        <v>799345.51800000004</v>
      </c>
      <c r="F28" s="13">
        <v>863996.84900000005</v>
      </c>
      <c r="G28" s="13">
        <v>906805.37099999958</v>
      </c>
      <c r="H28" s="13">
        <v>948193.11999999976</v>
      </c>
      <c r="I28" s="13">
        <v>950329.07399999991</v>
      </c>
      <c r="J28" s="13">
        <v>944991.65099999995</v>
      </c>
      <c r="K28" s="13">
        <v>981965.91699999955</v>
      </c>
      <c r="L28" s="13">
        <v>996699.9500000003</v>
      </c>
      <c r="M28" s="13">
        <v>882820.41599999974</v>
      </c>
      <c r="N28" s="13">
        <v>813928.39099999971</v>
      </c>
      <c r="O28" s="13">
        <v>685747.70699999994</v>
      </c>
      <c r="P28" s="13">
        <v>677791.03600000008</v>
      </c>
      <c r="Q28" s="13">
        <v>826572.42300000042</v>
      </c>
      <c r="R28" s="13">
        <v>848408.38900000008</v>
      </c>
      <c r="S28" s="13">
        <v>879898.79499999981</v>
      </c>
      <c r="T28" s="13">
        <v>900069.99999999895</v>
      </c>
      <c r="U28" s="13">
        <v>914492.24799999979</v>
      </c>
      <c r="V28" s="13">
        <v>917465.58099999931</v>
      </c>
      <c r="W28" s="13">
        <v>931746.78399999975</v>
      </c>
      <c r="X28" s="13">
        <v>1017702.8839999995</v>
      </c>
      <c r="Y28" s="13">
        <v>925416.32099999918</v>
      </c>
      <c r="Z28" s="13">
        <v>872127.64099999971</v>
      </c>
      <c r="AA28" s="13">
        <v>723305.196</v>
      </c>
      <c r="AB28" s="13">
        <v>782973.89599999995</v>
      </c>
      <c r="AC28" s="13">
        <v>965762.44699999935</v>
      </c>
      <c r="AD28" s="13">
        <v>943427.66799999983</v>
      </c>
      <c r="AE28" s="13">
        <v>1013478.5549999996</v>
      </c>
      <c r="AF28" s="13">
        <v>1007518.487</v>
      </c>
      <c r="AG28" s="13">
        <v>1035371.2869999999</v>
      </c>
      <c r="AH28" s="13">
        <v>1052234.2790000006</v>
      </c>
      <c r="AI28" s="13">
        <v>1010382.6039999999</v>
      </c>
      <c r="AJ28" s="13">
        <v>1024890.8819999995</v>
      </c>
      <c r="AK28" s="13">
        <v>985220.68299999973</v>
      </c>
      <c r="AL28" s="13">
        <v>892927.82999999961</v>
      </c>
      <c r="AM28" s="13">
        <v>733085.43299999996</v>
      </c>
      <c r="AN28" s="13">
        <v>825309.14699999976</v>
      </c>
      <c r="AO28" s="13">
        <v>900774.68800000008</v>
      </c>
      <c r="AP28" s="13">
        <v>916606.81199999922</v>
      </c>
      <c r="AQ28" s="13">
        <v>1062218.6180000005</v>
      </c>
      <c r="AR28" s="13">
        <v>1019879.8630000001</v>
      </c>
      <c r="AT28" s="14">
        <f>SUM(AM28:AO28)/SUM($AM$38:$AO$38)</f>
        <v>0.50238148993028031</v>
      </c>
    </row>
    <row r="29" spans="1:46" x14ac:dyDescent="0.25">
      <c r="B29" t="s">
        <v>62</v>
      </c>
      <c r="C29" s="13">
        <v>12307.380999999999</v>
      </c>
      <c r="D29" s="13">
        <v>12332.859999999999</v>
      </c>
      <c r="E29" s="13">
        <v>6459.5839999999998</v>
      </c>
      <c r="F29" s="13">
        <v>2397.489</v>
      </c>
      <c r="G29" s="13">
        <v>3338.0079999999998</v>
      </c>
      <c r="H29" s="13">
        <v>3226.8850000000002</v>
      </c>
      <c r="I29" s="13">
        <v>3359.317</v>
      </c>
      <c r="J29" s="13">
        <v>2759.1000000000004</v>
      </c>
      <c r="K29" s="13">
        <v>2917.4859999999999</v>
      </c>
      <c r="L29" s="13">
        <v>1938.951</v>
      </c>
      <c r="M29" s="13">
        <v>2351.9079999999999</v>
      </c>
      <c r="N29" s="13">
        <v>5781.3039999999992</v>
      </c>
      <c r="O29" s="13">
        <v>569.93299999999999</v>
      </c>
      <c r="P29" s="13">
        <v>1194.0640000000001</v>
      </c>
      <c r="Q29" s="13">
        <v>386.11399999999998</v>
      </c>
      <c r="R29" s="13">
        <v>595.846</v>
      </c>
      <c r="S29" s="13">
        <v>521.00599999999997</v>
      </c>
      <c r="T29" s="13">
        <v>341.32600000000002</v>
      </c>
      <c r="U29" s="13">
        <v>138.38299999999998</v>
      </c>
      <c r="V29" s="13">
        <v>255.63399999999999</v>
      </c>
      <c r="W29" s="13">
        <v>135.113</v>
      </c>
      <c r="X29" s="13">
        <v>88.00200000000001</v>
      </c>
      <c r="Y29" s="13">
        <v>117.77600000000001</v>
      </c>
      <c r="Z29" s="13">
        <v>583.37799999999993</v>
      </c>
      <c r="AA29" s="13">
        <v>173.191</v>
      </c>
      <c r="AB29" s="13">
        <v>223.10399999999998</v>
      </c>
      <c r="AC29" s="13">
        <v>226.41800000000001</v>
      </c>
      <c r="AD29" s="13">
        <v>128.393</v>
      </c>
      <c r="AE29" s="13">
        <v>93.468999999999994</v>
      </c>
      <c r="AF29" s="13">
        <v>419.96300000000002</v>
      </c>
      <c r="AG29" s="13">
        <v>77.388999999999996</v>
      </c>
      <c r="AH29" s="13">
        <v>47.043999999999997</v>
      </c>
      <c r="AI29" s="13">
        <v>34.521999999999998</v>
      </c>
      <c r="AJ29" s="13">
        <v>65.742000000000004</v>
      </c>
      <c r="AK29" s="13">
        <v>167.197</v>
      </c>
      <c r="AL29" s="13">
        <v>149.19999999999999</v>
      </c>
      <c r="AM29" s="13">
        <v>81.132000000000005</v>
      </c>
      <c r="AN29" s="13">
        <v>209.797</v>
      </c>
      <c r="AO29" s="13">
        <v>295.88900000000001</v>
      </c>
      <c r="AP29" s="13">
        <v>200.684</v>
      </c>
      <c r="AQ29" s="13">
        <v>110.655</v>
      </c>
      <c r="AR29" s="13">
        <v>21.387</v>
      </c>
    </row>
    <row r="30" spans="1:46" x14ac:dyDescent="0.25">
      <c r="B30" t="s">
        <v>63</v>
      </c>
      <c r="C30" s="13"/>
      <c r="D30" s="13"/>
      <c r="E30" s="13"/>
      <c r="F30" s="13"/>
      <c r="G30" s="13"/>
      <c r="H30" s="13"/>
      <c r="I30" s="13">
        <v>10</v>
      </c>
      <c r="J30" s="13">
        <v>45</v>
      </c>
      <c r="K30" s="13">
        <v>25</v>
      </c>
      <c r="L30" s="13">
        <v>338</v>
      </c>
      <c r="M30" s="13">
        <v>65</v>
      </c>
      <c r="N30" s="13">
        <v>117</v>
      </c>
      <c r="O30" s="13">
        <v>12</v>
      </c>
      <c r="P30" s="13">
        <v>711</v>
      </c>
      <c r="Q30" s="13">
        <v>505</v>
      </c>
      <c r="R30" s="13">
        <v>450</v>
      </c>
      <c r="S30" s="13">
        <v>435</v>
      </c>
      <c r="T30" s="13">
        <v>475</v>
      </c>
      <c r="U30" s="13">
        <v>538</v>
      </c>
      <c r="V30" s="13">
        <v>455</v>
      </c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>
        <v>19</v>
      </c>
      <c r="AI30" s="13">
        <v>25</v>
      </c>
      <c r="AJ30" s="13">
        <v>29</v>
      </c>
      <c r="AK30" s="13">
        <v>36</v>
      </c>
      <c r="AL30" s="13">
        <v>32</v>
      </c>
      <c r="AM30" s="13">
        <v>22</v>
      </c>
      <c r="AN30" s="13">
        <v>32</v>
      </c>
      <c r="AO30" s="13">
        <v>13323.893</v>
      </c>
      <c r="AP30" s="13">
        <v>26</v>
      </c>
      <c r="AQ30" s="13">
        <v>8</v>
      </c>
      <c r="AR30" s="13"/>
    </row>
    <row r="31" spans="1:46" x14ac:dyDescent="0.25">
      <c r="B31" t="s">
        <v>64</v>
      </c>
      <c r="C31" s="13"/>
      <c r="D31" s="13"/>
      <c r="E31" s="13">
        <v>50.234999999999999</v>
      </c>
      <c r="F31" s="13">
        <v>35</v>
      </c>
      <c r="G31" s="13"/>
      <c r="H31" s="13"/>
      <c r="I31" s="13"/>
      <c r="J31" s="13"/>
      <c r="K31" s="13"/>
      <c r="L31" s="13"/>
      <c r="M31" s="13">
        <v>97.5</v>
      </c>
      <c r="N31" s="13">
        <v>121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46" x14ac:dyDescent="0.25">
      <c r="B32" t="s">
        <v>65</v>
      </c>
      <c r="C32" s="13">
        <v>3366102.949</v>
      </c>
      <c r="D32" s="13">
        <v>3403056.719000001</v>
      </c>
      <c r="E32" s="13">
        <v>3697486.4649999994</v>
      </c>
      <c r="F32" s="13">
        <v>3712788.6070000008</v>
      </c>
      <c r="G32" s="13">
        <v>3738678.1109999991</v>
      </c>
      <c r="H32" s="13">
        <v>3836998.348999999</v>
      </c>
      <c r="I32" s="13">
        <v>3873326.9844</v>
      </c>
      <c r="J32" s="13">
        <v>3885255.8480000007</v>
      </c>
      <c r="K32" s="13">
        <v>4052905.1840000004</v>
      </c>
      <c r="L32" s="13">
        <v>4134978.6860000002</v>
      </c>
      <c r="M32" s="13">
        <v>3603928.3269999996</v>
      </c>
      <c r="N32" s="13">
        <v>3458446.0780000007</v>
      </c>
      <c r="O32" s="13">
        <v>3158388.9310000003</v>
      </c>
      <c r="P32" s="13">
        <v>3102350.7430000002</v>
      </c>
      <c r="Q32" s="13">
        <v>3638847.0020000013</v>
      </c>
      <c r="R32" s="13">
        <v>3568806.3620000007</v>
      </c>
      <c r="S32" s="13">
        <v>3531494.5289999996</v>
      </c>
      <c r="T32" s="13">
        <v>3700802.4269999992</v>
      </c>
      <c r="U32" s="13">
        <v>3898153.6819999991</v>
      </c>
      <c r="V32" s="13">
        <v>3833457.585</v>
      </c>
      <c r="W32" s="13">
        <v>3932699.77</v>
      </c>
      <c r="X32" s="13">
        <v>4265487.1839999985</v>
      </c>
      <c r="Y32" s="13">
        <v>3861570.095999999</v>
      </c>
      <c r="Z32" s="13">
        <v>3806404.477</v>
      </c>
      <c r="AA32" s="13">
        <v>3349428.4889999996</v>
      </c>
      <c r="AB32" s="13">
        <v>3544080.2109999997</v>
      </c>
      <c r="AC32" s="13">
        <v>4275739.5389999989</v>
      </c>
      <c r="AD32" s="13">
        <v>3966710.9940000004</v>
      </c>
      <c r="AE32" s="13">
        <v>4087651.8759999992</v>
      </c>
      <c r="AF32" s="13">
        <v>4128163.054</v>
      </c>
      <c r="AG32" s="13">
        <v>4329366.7680000002</v>
      </c>
      <c r="AH32" s="13">
        <v>4427263.1719999993</v>
      </c>
      <c r="AI32" s="13">
        <v>4328277.8299999991</v>
      </c>
      <c r="AJ32" s="13">
        <v>4413445.8989999993</v>
      </c>
      <c r="AK32" s="13">
        <v>4297112.0479999986</v>
      </c>
      <c r="AL32" s="13">
        <v>4091799.3629999999</v>
      </c>
      <c r="AM32" s="13">
        <v>3543628.8880000003</v>
      </c>
      <c r="AN32" s="13">
        <v>3827058.9789999998</v>
      </c>
      <c r="AO32" s="13">
        <v>4280094.779000001</v>
      </c>
      <c r="AP32" s="13">
        <v>4075633.9489999991</v>
      </c>
      <c r="AQ32" s="13">
        <v>4417568.9360000007</v>
      </c>
      <c r="AR32" s="13">
        <v>4280030.739000001</v>
      </c>
    </row>
    <row r="34" spans="1:44" x14ac:dyDescent="0.25">
      <c r="A34" s="9" t="s">
        <v>59</v>
      </c>
      <c r="C34" s="13">
        <f t="shared" ref="C34:R38" si="5">SUMIF($A$2:$A$28,$A34,C$2:C$28)</f>
        <v>294968.18599999999</v>
      </c>
      <c r="D34" s="13">
        <f t="shared" si="5"/>
        <v>284173.88800000004</v>
      </c>
      <c r="E34" s="13">
        <f t="shared" si="5"/>
        <v>294973.73100000003</v>
      </c>
      <c r="F34" s="13">
        <f t="shared" si="5"/>
        <v>302292.80000000005</v>
      </c>
      <c r="G34" s="13">
        <f t="shared" si="5"/>
        <v>312187.71999999997</v>
      </c>
      <c r="H34" s="13">
        <f t="shared" si="5"/>
        <v>328684.93999999994</v>
      </c>
      <c r="I34" s="13">
        <f t="shared" si="5"/>
        <v>349388.61599999998</v>
      </c>
      <c r="J34" s="13">
        <f t="shared" si="5"/>
        <v>356265.50199999998</v>
      </c>
      <c r="K34" s="13">
        <f t="shared" si="5"/>
        <v>361581.75600000005</v>
      </c>
      <c r="L34" s="13">
        <f t="shared" si="5"/>
        <v>380533.60700000002</v>
      </c>
      <c r="M34" s="13">
        <f t="shared" si="5"/>
        <v>337821.02600000001</v>
      </c>
      <c r="N34" s="13">
        <f t="shared" si="5"/>
        <v>342203.81599999999</v>
      </c>
      <c r="O34" s="13">
        <f t="shared" si="5"/>
        <v>307469.65500000003</v>
      </c>
      <c r="P34" s="13">
        <f t="shared" si="5"/>
        <v>268970.24300000002</v>
      </c>
      <c r="Q34" s="13">
        <f t="shared" si="5"/>
        <v>294633.76500000001</v>
      </c>
      <c r="R34" s="13">
        <f t="shared" si="5"/>
        <v>295220.337</v>
      </c>
      <c r="S34" s="13">
        <f t="shared" ref="S34:AH38" si="6">SUMIF($A$2:$A$28,$A34,S$2:S$28)</f>
        <v>298264.31600000005</v>
      </c>
      <c r="T34" s="13">
        <f t="shared" si="6"/>
        <v>325195.82899999997</v>
      </c>
      <c r="U34" s="13">
        <f t="shared" si="6"/>
        <v>367499.16200000007</v>
      </c>
      <c r="V34" s="13">
        <f t="shared" si="6"/>
        <v>363252.52199999994</v>
      </c>
      <c r="W34" s="13">
        <f t="shared" si="6"/>
        <v>380381.50500000006</v>
      </c>
      <c r="X34" s="13">
        <f t="shared" si="6"/>
        <v>414685.728</v>
      </c>
      <c r="Y34" s="13">
        <f t="shared" si="6"/>
        <v>381656.92500000005</v>
      </c>
      <c r="Z34" s="13">
        <f t="shared" si="6"/>
        <v>376971.228</v>
      </c>
      <c r="AA34" s="13">
        <f t="shared" si="6"/>
        <v>317779.92599999998</v>
      </c>
      <c r="AB34" s="13">
        <f t="shared" si="6"/>
        <v>319051.60800000001</v>
      </c>
      <c r="AC34" s="13">
        <f t="shared" si="6"/>
        <v>393443.36200000002</v>
      </c>
      <c r="AD34" s="13">
        <f t="shared" si="6"/>
        <v>367650.94699999999</v>
      </c>
      <c r="AE34" s="13">
        <f t="shared" si="6"/>
        <v>397944.55099999998</v>
      </c>
      <c r="AF34" s="13">
        <f t="shared" si="6"/>
        <v>402667.26199999999</v>
      </c>
      <c r="AG34" s="13">
        <f t="shared" si="6"/>
        <v>437884.36599999992</v>
      </c>
      <c r="AH34" s="13">
        <f t="shared" si="6"/>
        <v>453507.89700000006</v>
      </c>
      <c r="AI34" s="13">
        <f t="shared" ref="AG34:AR38" si="7">SUMIF($A$2:$A$28,$A34,AI$2:AI$28)</f>
        <v>439881.89100000006</v>
      </c>
      <c r="AJ34" s="13">
        <f t="shared" si="7"/>
        <v>442686.90700000001</v>
      </c>
      <c r="AK34" s="13">
        <f t="shared" si="7"/>
        <v>459043.44199999998</v>
      </c>
      <c r="AL34" s="13">
        <f t="shared" si="7"/>
        <v>429438.86399999994</v>
      </c>
      <c r="AM34" s="13">
        <f t="shared" si="7"/>
        <v>378021.88199999998</v>
      </c>
      <c r="AN34" s="13">
        <f>SUMIF($A$2:$A$28,$A34,AN$2:AN$28)</f>
        <v>363637.71399999998</v>
      </c>
      <c r="AO34" s="13">
        <f t="shared" si="7"/>
        <v>404434.55999999994</v>
      </c>
      <c r="AP34" s="13">
        <f t="shared" si="7"/>
        <v>380654.37999999995</v>
      </c>
      <c r="AQ34" s="13">
        <f t="shared" si="7"/>
        <v>414136.69699999999</v>
      </c>
      <c r="AR34" s="13">
        <f t="shared" si="7"/>
        <v>433582.73600000003</v>
      </c>
    </row>
    <row r="35" spans="1:44" x14ac:dyDescent="0.25">
      <c r="A35" s="9" t="s">
        <v>60</v>
      </c>
      <c r="C35" s="13">
        <f t="shared" si="5"/>
        <v>658687.01699999999</v>
      </c>
      <c r="D35" s="13">
        <f t="shared" si="5"/>
        <v>604697.83900000015</v>
      </c>
      <c r="E35" s="13">
        <f t="shared" si="5"/>
        <v>594338.174</v>
      </c>
      <c r="F35" s="13">
        <f t="shared" si="5"/>
        <v>548198.29200000013</v>
      </c>
      <c r="G35" s="13">
        <f t="shared" si="5"/>
        <v>563616.81599999999</v>
      </c>
      <c r="H35" s="13">
        <f t="shared" si="5"/>
        <v>561121.89500000002</v>
      </c>
      <c r="I35" s="13">
        <f t="shared" si="5"/>
        <v>575620.09840000002</v>
      </c>
      <c r="J35" s="13">
        <f t="shared" si="5"/>
        <v>574895.402</v>
      </c>
      <c r="K35" s="13">
        <f t="shared" si="5"/>
        <v>607685.75900000008</v>
      </c>
      <c r="L35" s="13">
        <f t="shared" si="5"/>
        <v>629702.67000000004</v>
      </c>
      <c r="M35" s="13">
        <f t="shared" si="5"/>
        <v>567494.55300000007</v>
      </c>
      <c r="N35" s="13">
        <f t="shared" si="5"/>
        <v>594116.71200000006</v>
      </c>
      <c r="O35" s="13">
        <f t="shared" si="5"/>
        <v>543078.7620000001</v>
      </c>
      <c r="P35" s="13">
        <f t="shared" si="5"/>
        <v>488962.37500000006</v>
      </c>
      <c r="Q35" s="13">
        <f t="shared" si="5"/>
        <v>536797.75900000008</v>
      </c>
      <c r="R35" s="13">
        <f t="shared" si="5"/>
        <v>520386.65600000008</v>
      </c>
      <c r="S35" s="13">
        <f t="shared" si="6"/>
        <v>508896.10400000005</v>
      </c>
      <c r="T35" s="13">
        <f t="shared" si="6"/>
        <v>559710.58400000003</v>
      </c>
      <c r="U35" s="13">
        <f t="shared" si="6"/>
        <v>607583.3949999999</v>
      </c>
      <c r="V35" s="13">
        <f t="shared" si="6"/>
        <v>592997.86800000002</v>
      </c>
      <c r="W35" s="13">
        <f t="shared" si="6"/>
        <v>620783.93799999997</v>
      </c>
      <c r="X35" s="13">
        <f t="shared" si="6"/>
        <v>667524.86499999999</v>
      </c>
      <c r="Y35" s="13">
        <f t="shared" si="6"/>
        <v>623175.38899999997</v>
      </c>
      <c r="Z35" s="13">
        <f t="shared" si="6"/>
        <v>656381.20900000003</v>
      </c>
      <c r="AA35" s="13">
        <f t="shared" si="6"/>
        <v>576969.75899999996</v>
      </c>
      <c r="AB35" s="13">
        <f t="shared" si="6"/>
        <v>543904.37400000007</v>
      </c>
      <c r="AC35" s="13">
        <f t="shared" si="6"/>
        <v>654980.43400000001</v>
      </c>
      <c r="AD35" s="13">
        <f t="shared" si="6"/>
        <v>606976.27100000007</v>
      </c>
      <c r="AE35" s="13">
        <f t="shared" si="6"/>
        <v>621581.83600000013</v>
      </c>
      <c r="AF35" s="13">
        <f t="shared" si="6"/>
        <v>610543.19700000004</v>
      </c>
      <c r="AG35" s="13">
        <f t="shared" si="7"/>
        <v>659279.39199999999</v>
      </c>
      <c r="AH35" s="13">
        <f t="shared" si="7"/>
        <v>668860.147</v>
      </c>
      <c r="AI35" s="13">
        <f t="shared" si="7"/>
        <v>675276.95</v>
      </c>
      <c r="AJ35" s="13">
        <f t="shared" si="7"/>
        <v>686857.47399999993</v>
      </c>
      <c r="AK35" s="13">
        <f t="shared" si="7"/>
        <v>695389.3</v>
      </c>
      <c r="AL35" s="13">
        <f t="shared" si="7"/>
        <v>718811.57299999997</v>
      </c>
      <c r="AM35" s="13">
        <f t="shared" si="7"/>
        <v>628321.91499999992</v>
      </c>
      <c r="AN35" s="13">
        <f t="shared" si="7"/>
        <v>604913.81799999997</v>
      </c>
      <c r="AO35" s="13">
        <f t="shared" si="7"/>
        <v>643048.52799999993</v>
      </c>
      <c r="AP35" s="13">
        <f t="shared" si="7"/>
        <v>635128.66700000013</v>
      </c>
      <c r="AQ35" s="13">
        <f t="shared" si="7"/>
        <v>664147.26300000004</v>
      </c>
      <c r="AR35" s="13">
        <f t="shared" si="7"/>
        <v>646970.83400000003</v>
      </c>
    </row>
    <row r="36" spans="1:44" x14ac:dyDescent="0.25">
      <c r="A36" s="9" t="s">
        <v>58</v>
      </c>
      <c r="C36" s="13">
        <f t="shared" si="5"/>
        <v>341048.49400000001</v>
      </c>
      <c r="D36" s="13">
        <f t="shared" si="5"/>
        <v>429445.70400000003</v>
      </c>
      <c r="E36" s="13">
        <f t="shared" si="5"/>
        <v>484033.04200000002</v>
      </c>
      <c r="F36" s="13">
        <f t="shared" si="5"/>
        <v>425461.90700000012</v>
      </c>
      <c r="G36" s="13">
        <f t="shared" si="5"/>
        <v>411477.85</v>
      </c>
      <c r="H36" s="13">
        <f t="shared" si="5"/>
        <v>445846.66100000002</v>
      </c>
      <c r="I36" s="13">
        <f t="shared" si="5"/>
        <v>470083.25600000005</v>
      </c>
      <c r="J36" s="13">
        <f t="shared" si="5"/>
        <v>463035.83200000005</v>
      </c>
      <c r="K36" s="13">
        <f t="shared" si="5"/>
        <v>469073.41399999999</v>
      </c>
      <c r="L36" s="13">
        <f t="shared" si="5"/>
        <v>489393.97200000001</v>
      </c>
      <c r="M36" s="13">
        <f t="shared" si="5"/>
        <v>403490.29300000006</v>
      </c>
      <c r="N36" s="13">
        <f t="shared" si="5"/>
        <v>355569.58500000002</v>
      </c>
      <c r="O36" s="13">
        <f t="shared" si="5"/>
        <v>355067.3170000001</v>
      </c>
      <c r="P36" s="13">
        <f t="shared" si="5"/>
        <v>395477.82700000005</v>
      </c>
      <c r="Q36" s="13">
        <f t="shared" si="5"/>
        <v>460919.71799999999</v>
      </c>
      <c r="R36" s="13">
        <f t="shared" si="5"/>
        <v>398979.68800000008</v>
      </c>
      <c r="S36" s="13">
        <f t="shared" si="6"/>
        <v>389711.48699999996</v>
      </c>
      <c r="T36" s="13">
        <f t="shared" si="6"/>
        <v>431584.40700000001</v>
      </c>
      <c r="U36" s="13">
        <f t="shared" si="6"/>
        <v>476255.33300000004</v>
      </c>
      <c r="V36" s="13">
        <f t="shared" si="6"/>
        <v>454083.78199999995</v>
      </c>
      <c r="W36" s="13">
        <f t="shared" si="6"/>
        <v>469851.81900000002</v>
      </c>
      <c r="X36" s="13">
        <f t="shared" si="6"/>
        <v>503468.07400000014</v>
      </c>
      <c r="Y36" s="13">
        <f t="shared" si="6"/>
        <v>418116.35399999993</v>
      </c>
      <c r="Z36" s="13">
        <f t="shared" si="6"/>
        <v>379902.28299999994</v>
      </c>
      <c r="AA36" s="13">
        <f t="shared" si="6"/>
        <v>375874.38100000005</v>
      </c>
      <c r="AB36" s="13">
        <f t="shared" si="6"/>
        <v>453094.88599999994</v>
      </c>
      <c r="AC36" s="13">
        <f t="shared" si="6"/>
        <v>501628.06800000009</v>
      </c>
      <c r="AD36" s="13">
        <f t="shared" si="6"/>
        <v>430119.18400000012</v>
      </c>
      <c r="AE36" s="13">
        <f t="shared" si="6"/>
        <v>438399.39</v>
      </c>
      <c r="AF36" s="13">
        <f t="shared" si="6"/>
        <v>479105.85800000012</v>
      </c>
      <c r="AG36" s="13">
        <f t="shared" si="7"/>
        <v>512652.04800000013</v>
      </c>
      <c r="AH36" s="13">
        <f t="shared" si="7"/>
        <v>507119.93099999992</v>
      </c>
      <c r="AI36" s="13">
        <f t="shared" si="7"/>
        <v>492112.48600000009</v>
      </c>
      <c r="AJ36" s="13">
        <f t="shared" si="7"/>
        <v>523030.73900000012</v>
      </c>
      <c r="AK36" s="13">
        <f t="shared" si="7"/>
        <v>482831.01799999992</v>
      </c>
      <c r="AL36" s="13">
        <f t="shared" si="7"/>
        <v>427335.03900000005</v>
      </c>
      <c r="AM36" s="13">
        <f t="shared" si="7"/>
        <v>362578.41100000008</v>
      </c>
      <c r="AN36" s="13">
        <f t="shared" si="7"/>
        <v>465149.42700000003</v>
      </c>
      <c r="AO36" s="13">
        <f t="shared" si="7"/>
        <v>514546.09500000009</v>
      </c>
      <c r="AP36" s="13">
        <f t="shared" si="7"/>
        <v>450728.35600000015</v>
      </c>
      <c r="AQ36" s="13">
        <f t="shared" si="7"/>
        <v>488800.36100000009</v>
      </c>
      <c r="AR36" s="13">
        <f t="shared" si="7"/>
        <v>501754.73800000013</v>
      </c>
    </row>
    <row r="37" spans="1:44" x14ac:dyDescent="0.25">
      <c r="A37" s="9" t="s">
        <v>61</v>
      </c>
      <c r="C37" s="13">
        <f t="shared" si="5"/>
        <v>633224.08899999992</v>
      </c>
      <c r="D37" s="13">
        <f t="shared" si="5"/>
        <v>665191.41200000001</v>
      </c>
      <c r="E37" s="13">
        <f t="shared" si="5"/>
        <v>776986.12500000023</v>
      </c>
      <c r="F37" s="13">
        <f t="shared" si="5"/>
        <v>792684.03199999966</v>
      </c>
      <c r="G37" s="13">
        <f t="shared" si="5"/>
        <v>738668.85899999994</v>
      </c>
      <c r="H37" s="13">
        <f t="shared" si="5"/>
        <v>738432.47100000002</v>
      </c>
      <c r="I37" s="13">
        <f t="shared" si="5"/>
        <v>722508.88199999998</v>
      </c>
      <c r="J37" s="13">
        <f t="shared" si="5"/>
        <v>708030.00600000017</v>
      </c>
      <c r="K37" s="13">
        <f t="shared" si="5"/>
        <v>777372.96800000023</v>
      </c>
      <c r="L37" s="13">
        <f t="shared" si="5"/>
        <v>769415.27099999972</v>
      </c>
      <c r="M37" s="13">
        <f t="shared" si="5"/>
        <v>700637.81299999985</v>
      </c>
      <c r="N37" s="13">
        <f t="shared" si="5"/>
        <v>654146.50699999998</v>
      </c>
      <c r="O37" s="13">
        <f t="shared" si="5"/>
        <v>621874.94200000004</v>
      </c>
      <c r="P37" s="13">
        <f t="shared" si="5"/>
        <v>625453.64100000006</v>
      </c>
      <c r="Q37" s="13">
        <f t="shared" si="5"/>
        <v>783016.65099999995</v>
      </c>
      <c r="R37" s="13">
        <f t="shared" si="5"/>
        <v>785007.1100000001</v>
      </c>
      <c r="S37" s="13">
        <f t="shared" si="6"/>
        <v>705618.35699999996</v>
      </c>
      <c r="T37" s="13">
        <f t="shared" si="6"/>
        <v>705051.34800000011</v>
      </c>
      <c r="U37" s="13">
        <f t="shared" si="6"/>
        <v>708294.39300000016</v>
      </c>
      <c r="V37" s="13">
        <f t="shared" si="6"/>
        <v>709711.01199999987</v>
      </c>
      <c r="W37" s="13">
        <f t="shared" si="6"/>
        <v>717319.12100000028</v>
      </c>
      <c r="X37" s="13">
        <f t="shared" si="6"/>
        <v>808728.91200000001</v>
      </c>
      <c r="Y37" s="13">
        <f t="shared" si="6"/>
        <v>719216.45899999992</v>
      </c>
      <c r="Z37" s="13">
        <f t="shared" si="6"/>
        <v>736469.00299999979</v>
      </c>
      <c r="AA37" s="13">
        <f t="shared" si="6"/>
        <v>640125.19899999979</v>
      </c>
      <c r="AB37" s="13">
        <f t="shared" si="6"/>
        <v>711325.31700000004</v>
      </c>
      <c r="AC37" s="13">
        <f t="shared" si="6"/>
        <v>903280.30100000009</v>
      </c>
      <c r="AD37" s="13">
        <f t="shared" si="6"/>
        <v>806739.05200000014</v>
      </c>
      <c r="AE37" s="13">
        <f t="shared" si="6"/>
        <v>762081.13100000005</v>
      </c>
      <c r="AF37" s="13">
        <f t="shared" si="6"/>
        <v>765862.60000000009</v>
      </c>
      <c r="AG37" s="13">
        <f t="shared" si="7"/>
        <v>789643.37199999997</v>
      </c>
      <c r="AH37" s="13">
        <f t="shared" si="7"/>
        <v>837080.37800000003</v>
      </c>
      <c r="AI37" s="13">
        <f t="shared" si="7"/>
        <v>811012.96200000006</v>
      </c>
      <c r="AJ37" s="13">
        <f t="shared" si="7"/>
        <v>853597.08299999998</v>
      </c>
      <c r="AK37" s="13">
        <f t="shared" si="7"/>
        <v>819886.97800000012</v>
      </c>
      <c r="AL37" s="13">
        <f t="shared" si="7"/>
        <v>766060.39799999993</v>
      </c>
      <c r="AM37" s="13">
        <f t="shared" si="7"/>
        <v>675058.42200000002</v>
      </c>
      <c r="AN37" s="13">
        <f t="shared" si="7"/>
        <v>748070.929</v>
      </c>
      <c r="AO37" s="13">
        <f t="shared" si="7"/>
        <v>954012.59699999983</v>
      </c>
      <c r="AP37" s="13">
        <f t="shared" si="7"/>
        <v>831295.81400000025</v>
      </c>
      <c r="AQ37" s="13">
        <f t="shared" si="7"/>
        <v>848738.77600000007</v>
      </c>
      <c r="AR37" s="13">
        <f t="shared" si="7"/>
        <v>773638.19800000009</v>
      </c>
    </row>
    <row r="38" spans="1:44" x14ac:dyDescent="0.25">
      <c r="A38" s="9" t="s">
        <v>13</v>
      </c>
      <c r="C38" s="13">
        <f t="shared" si="5"/>
        <v>1425867.7820000001</v>
      </c>
      <c r="D38" s="13">
        <f t="shared" si="5"/>
        <v>1407215.0160000003</v>
      </c>
      <c r="E38" s="13">
        <f t="shared" si="5"/>
        <v>1540645.574</v>
      </c>
      <c r="F38" s="13">
        <f t="shared" si="5"/>
        <v>1641719.0869999998</v>
      </c>
      <c r="G38" s="13">
        <f t="shared" si="5"/>
        <v>1709388.8579999995</v>
      </c>
      <c r="H38" s="13">
        <f t="shared" si="5"/>
        <v>1759685.4969999995</v>
      </c>
      <c r="I38" s="13">
        <f t="shared" si="5"/>
        <v>1752356.8149999999</v>
      </c>
      <c r="J38" s="13">
        <f t="shared" si="5"/>
        <v>1780225.0060000001</v>
      </c>
      <c r="K38" s="13">
        <f t="shared" si="5"/>
        <v>1834248.801</v>
      </c>
      <c r="L38" s="13">
        <f t="shared" si="5"/>
        <v>1863656.2150000003</v>
      </c>
      <c r="M38" s="13">
        <f t="shared" si="5"/>
        <v>1591970.2339999997</v>
      </c>
      <c r="N38" s="13">
        <f t="shared" si="5"/>
        <v>1506390.1540000001</v>
      </c>
      <c r="O38" s="13">
        <f t="shared" si="5"/>
        <v>1330316.3219999999</v>
      </c>
      <c r="P38" s="13">
        <f t="shared" si="5"/>
        <v>1321581.5929999999</v>
      </c>
      <c r="Q38" s="13">
        <f t="shared" si="5"/>
        <v>1562587.9950000006</v>
      </c>
      <c r="R38" s="13">
        <f t="shared" si="5"/>
        <v>1568166.7250000001</v>
      </c>
      <c r="S38" s="13">
        <f t="shared" si="6"/>
        <v>1628048.2590000001</v>
      </c>
      <c r="T38" s="13">
        <f t="shared" si="6"/>
        <v>1678443.9329999988</v>
      </c>
      <c r="U38" s="13">
        <f t="shared" si="6"/>
        <v>1737845.0159999998</v>
      </c>
      <c r="V38" s="13">
        <f t="shared" si="6"/>
        <v>1712701.7669999995</v>
      </c>
      <c r="W38" s="13">
        <f t="shared" si="6"/>
        <v>1744228.2739999997</v>
      </c>
      <c r="X38" s="13">
        <f t="shared" si="6"/>
        <v>1870991.6029999997</v>
      </c>
      <c r="Y38" s="13">
        <f t="shared" si="6"/>
        <v>1719287.1929999993</v>
      </c>
      <c r="Z38" s="13">
        <f t="shared" si="6"/>
        <v>1656097.3759999997</v>
      </c>
      <c r="AA38" s="13">
        <f t="shared" si="6"/>
        <v>1438506.0330000001</v>
      </c>
      <c r="AB38" s="13">
        <f t="shared" si="6"/>
        <v>1516480.922</v>
      </c>
      <c r="AC38" s="13">
        <f t="shared" si="6"/>
        <v>1822180.9559999995</v>
      </c>
      <c r="AD38" s="13">
        <f t="shared" si="6"/>
        <v>1755097.1469999999</v>
      </c>
      <c r="AE38" s="13">
        <f t="shared" si="6"/>
        <v>1867551.4989999994</v>
      </c>
      <c r="AF38" s="13">
        <f t="shared" si="6"/>
        <v>1869564.1739999999</v>
      </c>
      <c r="AG38" s="13">
        <f t="shared" si="7"/>
        <v>1929830.2009999999</v>
      </c>
      <c r="AH38" s="13">
        <f t="shared" si="7"/>
        <v>1960628.7750000008</v>
      </c>
      <c r="AI38" s="13">
        <f t="shared" si="7"/>
        <v>1909934.0189999999</v>
      </c>
      <c r="AJ38" s="13">
        <f t="shared" si="7"/>
        <v>1907178.9539999997</v>
      </c>
      <c r="AK38" s="13">
        <f t="shared" si="7"/>
        <v>1839758.1129999999</v>
      </c>
      <c r="AL38" s="13">
        <f t="shared" si="7"/>
        <v>1749972.2889999999</v>
      </c>
      <c r="AM38" s="13">
        <f t="shared" si="7"/>
        <v>1499545.1260000002</v>
      </c>
      <c r="AN38" s="13">
        <f t="shared" si="7"/>
        <v>1645045.2939999998</v>
      </c>
      <c r="AO38" s="13">
        <f t="shared" si="7"/>
        <v>1750433.2170000002</v>
      </c>
      <c r="AP38" s="13">
        <f t="shared" si="7"/>
        <v>1777600.0479999993</v>
      </c>
      <c r="AQ38" s="13">
        <f t="shared" si="7"/>
        <v>2001627.1840000006</v>
      </c>
      <c r="AR38" s="13">
        <f t="shared" si="7"/>
        <v>1924062.8460000004</v>
      </c>
    </row>
    <row r="40" spans="1:44" x14ac:dyDescent="0.25">
      <c r="A40" s="9" t="s">
        <v>59</v>
      </c>
      <c r="C40" s="15">
        <f>C34/SUM(C$34:C$38)</f>
        <v>8.7950556323235021E-2</v>
      </c>
      <c r="D40" s="15">
        <f t="shared" ref="D40:AR44" si="8">D34/SUM(D$34:D$38)</f>
        <v>8.3809210014468477E-2</v>
      </c>
      <c r="E40" s="15">
        <f t="shared" si="8"/>
        <v>7.9917528418845488E-2</v>
      </c>
      <c r="F40" s="15">
        <f t="shared" si="8"/>
        <v>8.1472718624902643E-2</v>
      </c>
      <c r="G40" s="15">
        <f t="shared" si="8"/>
        <v>8.3576785886048152E-2</v>
      </c>
      <c r="H40" s="15">
        <f t="shared" si="8"/>
        <v>8.5734098416253429E-2</v>
      </c>
      <c r="I40" s="15">
        <f t="shared" si="8"/>
        <v>9.0282283690905046E-2</v>
      </c>
      <c r="J40" s="15">
        <f t="shared" si="8"/>
        <v>9.1763021184622831E-2</v>
      </c>
      <c r="K40" s="15">
        <f t="shared" si="8"/>
        <v>8.9280268230263096E-2</v>
      </c>
      <c r="L40" s="15">
        <f t="shared" si="8"/>
        <v>9.2078652513741116E-2</v>
      </c>
      <c r="M40" s="15">
        <f t="shared" si="8"/>
        <v>9.3802332527720772E-2</v>
      </c>
      <c r="N40" s="15">
        <f t="shared" si="8"/>
        <v>9.9119789759804469E-2</v>
      </c>
      <c r="O40" s="15">
        <f t="shared" si="8"/>
        <v>9.7368096021934275E-2</v>
      </c>
      <c r="P40" s="15">
        <f t="shared" si="8"/>
        <v>8.6752122387369845E-2</v>
      </c>
      <c r="Q40" s="15">
        <f t="shared" si="8"/>
        <v>8.0988822863923615E-2</v>
      </c>
      <c r="R40" s="15">
        <f t="shared" si="8"/>
        <v>8.2746679794244341E-2</v>
      </c>
      <c r="S40" s="15">
        <f t="shared" si="8"/>
        <v>8.4481252380318533E-2</v>
      </c>
      <c r="T40" s="15">
        <f t="shared" si="8"/>
        <v>8.7891094756304342E-2</v>
      </c>
      <c r="U40" s="15">
        <f t="shared" si="8"/>
        <v>9.429154650735018E-2</v>
      </c>
      <c r="V40" s="15">
        <f t="shared" si="8"/>
        <v>9.4776025300920011E-2</v>
      </c>
      <c r="W40" s="15">
        <f t="shared" si="8"/>
        <v>9.6726065094166369E-2</v>
      </c>
      <c r="X40" s="15">
        <f t="shared" si="8"/>
        <v>9.7220848578481303E-2</v>
      </c>
      <c r="Y40" s="15">
        <f t="shared" si="8"/>
        <v>9.8837663493408126E-2</v>
      </c>
      <c r="Z40" s="15">
        <f t="shared" si="8"/>
        <v>9.9051221324893926E-2</v>
      </c>
      <c r="AA40" s="15">
        <f t="shared" si="8"/>
        <v>9.4880771313480203E-2</v>
      </c>
      <c r="AB40" s="15">
        <f t="shared" si="8"/>
        <v>9.0029478719611367E-2</v>
      </c>
      <c r="AC40" s="15">
        <f t="shared" si="8"/>
        <v>9.2022489667387006E-2</v>
      </c>
      <c r="AD40" s="15">
        <f t="shared" si="8"/>
        <v>9.2687077008635307E-2</v>
      </c>
      <c r="AE40" s="15">
        <f t="shared" si="8"/>
        <v>9.7355073952830745E-2</v>
      </c>
      <c r="AF40" s="15">
        <f t="shared" si="8"/>
        <v>9.7551435039153214E-2</v>
      </c>
      <c r="AG40" s="15">
        <f t="shared" si="8"/>
        <v>0.10114462852126195</v>
      </c>
      <c r="AH40" s="15">
        <f t="shared" si="8"/>
        <v>0.10243679779510374</v>
      </c>
      <c r="AI40" s="15">
        <f t="shared" si="8"/>
        <v>0.10163117007914103</v>
      </c>
      <c r="AJ40" s="15">
        <f t="shared" si="8"/>
        <v>0.10030629588535142</v>
      </c>
      <c r="AK40" s="15">
        <f t="shared" si="8"/>
        <v>0.10683108669926031</v>
      </c>
      <c r="AL40" s="15">
        <f t="shared" si="8"/>
        <v>0.10495575268566427</v>
      </c>
      <c r="AM40" s="15">
        <f t="shared" si="8"/>
        <v>0.10667959203059903</v>
      </c>
      <c r="AN40" s="15">
        <f t="shared" si="8"/>
        <v>9.5023539590661329E-2</v>
      </c>
      <c r="AO40" s="15">
        <f t="shared" si="8"/>
        <v>9.4793608373277896E-2</v>
      </c>
      <c r="AP40" s="15">
        <f t="shared" si="8"/>
        <v>9.3402782899539238E-2</v>
      </c>
      <c r="AQ40" s="15">
        <f t="shared" si="8"/>
        <v>9.3750165968195076E-2</v>
      </c>
      <c r="AR40" s="15">
        <f t="shared" si="8"/>
        <v>0.10130415621577829</v>
      </c>
    </row>
    <row r="41" spans="1:44" x14ac:dyDescent="0.25">
      <c r="A41" s="9" t="s">
        <v>60</v>
      </c>
      <c r="C41" s="15">
        <f t="shared" ref="C41:R44" si="9">C35/SUM(C$34:C$38)</f>
        <v>0.19640046736444372</v>
      </c>
      <c r="D41" s="15">
        <f t="shared" si="9"/>
        <v>0.17833886336539917</v>
      </c>
      <c r="E41" s="15">
        <f t="shared" si="9"/>
        <v>0.16102463683808416</v>
      </c>
      <c r="F41" s="15">
        <f t="shared" si="9"/>
        <v>0.14774816070633578</v>
      </c>
      <c r="G41" s="15">
        <f t="shared" si="9"/>
        <v>0.15088768370712405</v>
      </c>
      <c r="H41" s="15">
        <f t="shared" si="9"/>
        <v>0.14636289624174637</v>
      </c>
      <c r="I41" s="15">
        <f t="shared" si="9"/>
        <v>0.14874067053728929</v>
      </c>
      <c r="J41" s="15">
        <f t="shared" si="9"/>
        <v>0.1480753501434115</v>
      </c>
      <c r="K41" s="15">
        <f t="shared" si="9"/>
        <v>0.150047248410484</v>
      </c>
      <c r="L41" s="15">
        <f t="shared" si="9"/>
        <v>0.15237070332635561</v>
      </c>
      <c r="M41" s="15">
        <f t="shared" si="9"/>
        <v>0.15757548722907574</v>
      </c>
      <c r="N41" s="15">
        <f t="shared" si="9"/>
        <v>0.17208669463296197</v>
      </c>
      <c r="O41" s="15">
        <f t="shared" si="9"/>
        <v>0.17197971957879615</v>
      </c>
      <c r="P41" s="15">
        <f t="shared" si="9"/>
        <v>0.15770712524068706</v>
      </c>
      <c r="Q41" s="15">
        <f t="shared" si="9"/>
        <v>0.14755477403413747</v>
      </c>
      <c r="R41" s="15">
        <f t="shared" si="9"/>
        <v>0.1458580680138902</v>
      </c>
      <c r="S41" s="15">
        <f t="shared" si="8"/>
        <v>0.14414121264638585</v>
      </c>
      <c r="T41" s="15">
        <f t="shared" si="8"/>
        <v>0.15127369906841717</v>
      </c>
      <c r="U41" s="15">
        <f t="shared" si="8"/>
        <v>0.15589145192863377</v>
      </c>
      <c r="V41" s="15">
        <f t="shared" si="8"/>
        <v>0.1547187632215796</v>
      </c>
      <c r="W41" s="15">
        <f t="shared" si="8"/>
        <v>0.15785727436038438</v>
      </c>
      <c r="X41" s="15">
        <f t="shared" si="8"/>
        <v>0.15649763047195145</v>
      </c>
      <c r="Y41" s="15">
        <f t="shared" si="8"/>
        <v>0.16138368089444649</v>
      </c>
      <c r="Z41" s="15">
        <f t="shared" si="8"/>
        <v>0.17246769932839665</v>
      </c>
      <c r="AA41" s="15">
        <f t="shared" si="8"/>
        <v>0.17226807384451587</v>
      </c>
      <c r="AB41" s="15">
        <f t="shared" si="8"/>
        <v>0.15347807701547941</v>
      </c>
      <c r="AC41" s="15">
        <f t="shared" si="8"/>
        <v>0.1531934098817142</v>
      </c>
      <c r="AD41" s="15">
        <f t="shared" si="8"/>
        <v>0.15302247099227873</v>
      </c>
      <c r="AE41" s="15">
        <f t="shared" si="8"/>
        <v>0.15206677779466898</v>
      </c>
      <c r="AF41" s="15">
        <f t="shared" si="8"/>
        <v>0.14791211166489723</v>
      </c>
      <c r="AG41" s="15">
        <f t="shared" si="8"/>
        <v>0.15228351220825145</v>
      </c>
      <c r="AH41" s="15">
        <f t="shared" si="8"/>
        <v>0.15107982040595502</v>
      </c>
      <c r="AI41" s="15">
        <f t="shared" si="8"/>
        <v>0.1560173036447495</v>
      </c>
      <c r="AJ41" s="15">
        <f t="shared" si="8"/>
        <v>0.15563172962354874</v>
      </c>
      <c r="AK41" s="15">
        <f t="shared" si="8"/>
        <v>0.161834780330089</v>
      </c>
      <c r="AL41" s="15">
        <f t="shared" si="8"/>
        <v>0.17567904539581056</v>
      </c>
      <c r="AM41" s="15">
        <f t="shared" si="8"/>
        <v>0.17731546438913479</v>
      </c>
      <c r="AN41" s="15">
        <f t="shared" si="8"/>
        <v>0.15807230636605835</v>
      </c>
      <c r="AO41" s="15">
        <f t="shared" si="8"/>
        <v>0.15072126953800591</v>
      </c>
      <c r="AP41" s="15">
        <f t="shared" si="8"/>
        <v>0.1558442201481427</v>
      </c>
      <c r="AQ41" s="15">
        <f t="shared" si="8"/>
        <v>0.15034629045098244</v>
      </c>
      <c r="AR41" s="15">
        <f t="shared" si="8"/>
        <v>0.15116107951906177</v>
      </c>
    </row>
    <row r="42" spans="1:44" x14ac:dyDescent="0.25">
      <c r="A42" s="9" t="s">
        <v>58</v>
      </c>
      <c r="C42" s="15">
        <f t="shared" si="9"/>
        <v>0.10169030493512776</v>
      </c>
      <c r="D42" s="15">
        <f t="shared" si="8"/>
        <v>0.12665310472279304</v>
      </c>
      <c r="E42" s="15">
        <f t="shared" si="8"/>
        <v>0.13113955693124155</v>
      </c>
      <c r="F42" s="15">
        <f t="shared" si="8"/>
        <v>0.11466875239709812</v>
      </c>
      <c r="G42" s="15">
        <f t="shared" si="8"/>
        <v>0.11015806824913368</v>
      </c>
      <c r="H42" s="15">
        <f t="shared" si="8"/>
        <v>0.11629453273013356</v>
      </c>
      <c r="I42" s="15">
        <f t="shared" si="8"/>
        <v>0.12146987031923316</v>
      </c>
      <c r="J42" s="15">
        <f t="shared" si="8"/>
        <v>0.11926376992026433</v>
      </c>
      <c r="K42" s="15">
        <f t="shared" si="8"/>
        <v>0.1158216628097941</v>
      </c>
      <c r="L42" s="15">
        <f t="shared" si="8"/>
        <v>0.11841986269062314</v>
      </c>
      <c r="M42" s="15">
        <f t="shared" si="8"/>
        <v>0.11203663396515021</v>
      </c>
      <c r="N42" s="15">
        <f t="shared" si="8"/>
        <v>0.10299120250073696</v>
      </c>
      <c r="O42" s="15">
        <f t="shared" si="8"/>
        <v>0.11244110777665713</v>
      </c>
      <c r="P42" s="15">
        <f t="shared" si="8"/>
        <v>0.1275551543052853</v>
      </c>
      <c r="Q42" s="15">
        <f t="shared" si="8"/>
        <v>0.12669744554087894</v>
      </c>
      <c r="R42" s="15">
        <f t="shared" si="8"/>
        <v>0.11182916740367897</v>
      </c>
      <c r="S42" s="15">
        <f t="shared" si="8"/>
        <v>0.11038301507296709</v>
      </c>
      <c r="T42" s="15">
        <f t="shared" si="8"/>
        <v>0.11664487249921163</v>
      </c>
      <c r="U42" s="15">
        <f t="shared" si="8"/>
        <v>0.12219579396195478</v>
      </c>
      <c r="V42" s="15">
        <f t="shared" si="8"/>
        <v>0.11847476178450167</v>
      </c>
      <c r="W42" s="15">
        <f t="shared" si="8"/>
        <v>0.11947720126194482</v>
      </c>
      <c r="X42" s="15">
        <f t="shared" si="8"/>
        <v>0.1180353942310106</v>
      </c>
      <c r="Y42" s="15">
        <f t="shared" si="8"/>
        <v>0.10827955891994544</v>
      </c>
      <c r="Z42" s="15">
        <f t="shared" si="8"/>
        <v>9.9821371819033056E-2</v>
      </c>
      <c r="AA42" s="15">
        <f t="shared" si="8"/>
        <v>0.11222625555730331</v>
      </c>
      <c r="AB42" s="15">
        <f t="shared" si="8"/>
        <v>0.12785359914908104</v>
      </c>
      <c r="AC42" s="15">
        <f t="shared" si="8"/>
        <v>0.11732581652858413</v>
      </c>
      <c r="AD42" s="15">
        <f t="shared" si="8"/>
        <v>0.10843570581173941</v>
      </c>
      <c r="AE42" s="15">
        <f t="shared" si="8"/>
        <v>0.10725214084995949</v>
      </c>
      <c r="AF42" s="15">
        <f t="shared" si="8"/>
        <v>0.11606968927999112</v>
      </c>
      <c r="AG42" s="15">
        <f t="shared" si="8"/>
        <v>0.11841482588036535</v>
      </c>
      <c r="AH42" s="15">
        <f t="shared" si="8"/>
        <v>0.11454649891072116</v>
      </c>
      <c r="AI42" s="15">
        <f t="shared" si="8"/>
        <v>0.11369862862287031</v>
      </c>
      <c r="AJ42" s="15">
        <f t="shared" si="8"/>
        <v>0.11851101813424092</v>
      </c>
      <c r="AK42" s="15">
        <f t="shared" si="8"/>
        <v>0.11236706077384744</v>
      </c>
      <c r="AL42" s="15">
        <f t="shared" si="8"/>
        <v>0.10444157347436236</v>
      </c>
      <c r="AM42" s="15">
        <f t="shared" si="8"/>
        <v>0.10232137028666205</v>
      </c>
      <c r="AN42" s="15">
        <f t="shared" si="8"/>
        <v>0.12154994735256733</v>
      </c>
      <c r="AO42" s="15">
        <f t="shared" si="8"/>
        <v>0.12060215877552467</v>
      </c>
      <c r="AP42" s="15">
        <f t="shared" si="8"/>
        <v>0.11059713218624793</v>
      </c>
      <c r="AQ42" s="15">
        <f t="shared" si="8"/>
        <v>0.11065214771117875</v>
      </c>
      <c r="AR42" s="15">
        <f t="shared" si="8"/>
        <v>0.11723215926281465</v>
      </c>
    </row>
    <row r="43" spans="1:44" x14ac:dyDescent="0.25">
      <c r="A43" s="9" t="s">
        <v>61</v>
      </c>
      <c r="C43" s="15">
        <f t="shared" si="9"/>
        <v>0.18880819541950086</v>
      </c>
      <c r="D43" s="15">
        <f t="shared" si="8"/>
        <v>0.19617976563747058</v>
      </c>
      <c r="E43" s="15">
        <f t="shared" si="8"/>
        <v>0.21050962916333774</v>
      </c>
      <c r="F43" s="15">
        <f t="shared" si="8"/>
        <v>0.21364095703764457</v>
      </c>
      <c r="G43" s="15">
        <f t="shared" si="8"/>
        <v>0.19775143323809946</v>
      </c>
      <c r="H43" s="15">
        <f t="shared" si="8"/>
        <v>0.19261254300994507</v>
      </c>
      <c r="I43" s="15">
        <f t="shared" si="8"/>
        <v>0.18669684376299955</v>
      </c>
      <c r="J43" s="15">
        <f t="shared" si="8"/>
        <v>0.18236672390448475</v>
      </c>
      <c r="K43" s="15">
        <f t="shared" si="8"/>
        <v>0.19194571060713511</v>
      </c>
      <c r="L43" s="15">
        <f t="shared" si="8"/>
        <v>0.18617730490535866</v>
      </c>
      <c r="M43" s="15">
        <f t="shared" si="8"/>
        <v>0.1945452060657735</v>
      </c>
      <c r="N43" s="15">
        <f t="shared" si="8"/>
        <v>0.18947440447581235</v>
      </c>
      <c r="O43" s="15">
        <f t="shared" si="8"/>
        <v>0.1969325365336973</v>
      </c>
      <c r="P43" s="15">
        <f t="shared" si="8"/>
        <v>0.20173023679670798</v>
      </c>
      <c r="Q43" s="15">
        <f t="shared" si="8"/>
        <v>0.21523533410144521</v>
      </c>
      <c r="R43" s="15">
        <f t="shared" si="8"/>
        <v>0.22002797174293298</v>
      </c>
      <c r="S43" s="15">
        <f t="shared" si="8"/>
        <v>0.19986139576248435</v>
      </c>
      <c r="T43" s="15">
        <f t="shared" si="8"/>
        <v>0.19055513419616502</v>
      </c>
      <c r="U43" s="15">
        <f t="shared" si="8"/>
        <v>0.18173149929102386</v>
      </c>
      <c r="V43" s="15">
        <f t="shared" si="8"/>
        <v>0.18517032850677234</v>
      </c>
      <c r="W43" s="15">
        <f t="shared" si="8"/>
        <v>0.18240491474772472</v>
      </c>
      <c r="X43" s="15">
        <f t="shared" si="8"/>
        <v>0.18960216324250234</v>
      </c>
      <c r="Y43" s="15">
        <f t="shared" si="8"/>
        <v>0.18625542914899956</v>
      </c>
      <c r="Z43" s="15">
        <f t="shared" si="8"/>
        <v>0.1935111987248983</v>
      </c>
      <c r="AA43" s="15">
        <f t="shared" si="8"/>
        <v>0.19112463579060368</v>
      </c>
      <c r="AB43" s="15">
        <f t="shared" si="8"/>
        <v>0.20072065422585902</v>
      </c>
      <c r="AC43" s="15">
        <f t="shared" si="8"/>
        <v>0.21126827948752311</v>
      </c>
      <c r="AD43" s="15">
        <f t="shared" si="8"/>
        <v>0.20338390326136563</v>
      </c>
      <c r="AE43" s="15">
        <f t="shared" si="8"/>
        <v>0.18643920284904691</v>
      </c>
      <c r="AF43" s="15">
        <f t="shared" si="8"/>
        <v>0.18554027785059166</v>
      </c>
      <c r="AG43" s="15">
        <f t="shared" si="8"/>
        <v>0.18239560881060704</v>
      </c>
      <c r="AH43" s="15">
        <f t="shared" si="8"/>
        <v>0.18907682531366152</v>
      </c>
      <c r="AI43" s="15">
        <f t="shared" si="8"/>
        <v>0.18737801660812162</v>
      </c>
      <c r="AJ43" s="15">
        <f t="shared" si="8"/>
        <v>0.19341245521469844</v>
      </c>
      <c r="AK43" s="15">
        <f t="shared" si="8"/>
        <v>0.19080855713501849</v>
      </c>
      <c r="AL43" s="15">
        <f t="shared" si="8"/>
        <v>0.18722675662342836</v>
      </c>
      <c r="AM43" s="15">
        <f t="shared" si="8"/>
        <v>0.19050473129960227</v>
      </c>
      <c r="AN43" s="15">
        <f t="shared" si="8"/>
        <v>0.19548122981120244</v>
      </c>
      <c r="AO43" s="15">
        <f t="shared" si="8"/>
        <v>0.22360674741345493</v>
      </c>
      <c r="AP43" s="15">
        <f t="shared" si="8"/>
        <v>0.20397858666525204</v>
      </c>
      <c r="AQ43" s="15">
        <f t="shared" si="8"/>
        <v>0.1921331813626812</v>
      </c>
      <c r="AR43" s="15">
        <f t="shared" si="8"/>
        <v>0.180756193357028</v>
      </c>
    </row>
    <row r="44" spans="1:44" x14ac:dyDescent="0.25">
      <c r="A44" s="9" t="s">
        <v>13</v>
      </c>
      <c r="C44" s="15">
        <f t="shared" si="9"/>
        <v>0.42515047595769262</v>
      </c>
      <c r="D44" s="15">
        <f t="shared" si="8"/>
        <v>0.41501905625986868</v>
      </c>
      <c r="E44" s="15">
        <f t="shared" si="8"/>
        <v>0.41740864864849098</v>
      </c>
      <c r="F44" s="15">
        <f t="shared" si="8"/>
        <v>0.44246941123401889</v>
      </c>
      <c r="G44" s="15">
        <f t="shared" si="8"/>
        <v>0.4576260289195947</v>
      </c>
      <c r="H44" s="15">
        <f t="shared" si="8"/>
        <v>0.45899592960192154</v>
      </c>
      <c r="I44" s="15">
        <f t="shared" si="8"/>
        <v>0.45281033168957291</v>
      </c>
      <c r="J44" s="15">
        <f t="shared" si="8"/>
        <v>0.45853113484721664</v>
      </c>
      <c r="K44" s="15">
        <f t="shared" si="8"/>
        <v>0.45290510994232369</v>
      </c>
      <c r="L44" s="15">
        <f t="shared" si="8"/>
        <v>0.45095347656392154</v>
      </c>
      <c r="M44" s="15">
        <f t="shared" si="8"/>
        <v>0.44204034021227978</v>
      </c>
      <c r="N44" s="15">
        <f t="shared" si="8"/>
        <v>0.43632790863068427</v>
      </c>
      <c r="O44" s="15">
        <f t="shared" si="8"/>
        <v>0.42127854008891519</v>
      </c>
      <c r="P44" s="15">
        <f t="shared" si="8"/>
        <v>0.42625536126994984</v>
      </c>
      <c r="Q44" s="15">
        <f t="shared" si="8"/>
        <v>0.4295236234596147</v>
      </c>
      <c r="R44" s="15">
        <f t="shared" si="8"/>
        <v>0.43953811304525348</v>
      </c>
      <c r="S44" s="15">
        <f t="shared" si="8"/>
        <v>0.46113312413784419</v>
      </c>
      <c r="T44" s="15">
        <f t="shared" si="8"/>
        <v>0.45363519947990188</v>
      </c>
      <c r="U44" s="15">
        <f t="shared" si="8"/>
        <v>0.44588970831103736</v>
      </c>
      <c r="V44" s="15">
        <f t="shared" si="8"/>
        <v>0.44686012118622648</v>
      </c>
      <c r="W44" s="15">
        <f t="shared" si="8"/>
        <v>0.44353454453577967</v>
      </c>
      <c r="X44" s="15">
        <f t="shared" si="8"/>
        <v>0.43864396347605422</v>
      </c>
      <c r="Y44" s="15">
        <f t="shared" si="8"/>
        <v>0.44524366754320033</v>
      </c>
      <c r="Z44" s="15">
        <f t="shared" si="8"/>
        <v>0.43514850880277806</v>
      </c>
      <c r="AA44" s="15">
        <f t="shared" si="8"/>
        <v>0.42950026349409692</v>
      </c>
      <c r="AB44" s="15">
        <f t="shared" si="8"/>
        <v>0.42791819088996924</v>
      </c>
      <c r="AC44" s="15">
        <f t="shared" si="8"/>
        <v>0.42619000443479166</v>
      </c>
      <c r="AD44" s="15">
        <f t="shared" si="8"/>
        <v>0.44247084292598088</v>
      </c>
      <c r="AE44" s="15">
        <f t="shared" si="8"/>
        <v>0.45688680455349384</v>
      </c>
      <c r="AF44" s="15">
        <f t="shared" si="8"/>
        <v>0.45292648616536679</v>
      </c>
      <c r="AG44" s="15">
        <f t="shared" si="8"/>
        <v>0.44576142457951401</v>
      </c>
      <c r="AH44" s="15">
        <f t="shared" si="8"/>
        <v>0.44286005757455865</v>
      </c>
      <c r="AI44" s="15">
        <f t="shared" si="8"/>
        <v>0.44127488104511753</v>
      </c>
      <c r="AJ44" s="15">
        <f t="shared" si="8"/>
        <v>0.43213850114216051</v>
      </c>
      <c r="AK44" s="15">
        <f t="shared" si="8"/>
        <v>0.42815851506178482</v>
      </c>
      <c r="AL44" s="15">
        <f t="shared" si="8"/>
        <v>0.42769687182073446</v>
      </c>
      <c r="AM44" s="15">
        <f t="shared" si="8"/>
        <v>0.42317884199400191</v>
      </c>
      <c r="AN44" s="15">
        <f t="shared" si="8"/>
        <v>0.42987297687951059</v>
      </c>
      <c r="AO44" s="15">
        <f t="shared" si="8"/>
        <v>0.41027621589973667</v>
      </c>
      <c r="AP44" s="15">
        <f t="shared" si="8"/>
        <v>0.43617727810081808</v>
      </c>
      <c r="AQ44" s="15">
        <f t="shared" si="8"/>
        <v>0.45311821450696266</v>
      </c>
      <c r="AR44" s="15">
        <f t="shared" si="8"/>
        <v>0.44954641164531745</v>
      </c>
    </row>
    <row r="46" spans="1:44" x14ac:dyDescent="0.25">
      <c r="C46" s="9" t="s">
        <v>66</v>
      </c>
      <c r="D46" s="9" t="s">
        <v>67</v>
      </c>
      <c r="E46" s="9" t="s">
        <v>68</v>
      </c>
      <c r="F46" s="9" t="s">
        <v>69</v>
      </c>
      <c r="G46" s="9" t="s">
        <v>70</v>
      </c>
      <c r="H46" s="9" t="s">
        <v>71</v>
      </c>
      <c r="I46" s="9" t="s">
        <v>72</v>
      </c>
      <c r="J46" s="9" t="s">
        <v>73</v>
      </c>
      <c r="K46" s="9" t="s">
        <v>74</v>
      </c>
      <c r="L46" s="9" t="s">
        <v>75</v>
      </c>
      <c r="M46" s="9" t="s">
        <v>76</v>
      </c>
      <c r="N46" s="9" t="s">
        <v>77</v>
      </c>
      <c r="O46" s="9" t="s">
        <v>57</v>
      </c>
      <c r="P46" s="9" t="s">
        <v>78</v>
      </c>
      <c r="Q46" s="16" t="s">
        <v>79</v>
      </c>
      <c r="R46" s="16" t="s">
        <v>80</v>
      </c>
      <c r="T46" s="17" t="s">
        <v>80</v>
      </c>
      <c r="U46" s="18" t="s">
        <v>80</v>
      </c>
      <c r="V46" s="19" t="s">
        <v>80</v>
      </c>
    </row>
    <row r="47" spans="1:44" hidden="1" x14ac:dyDescent="0.25">
      <c r="A47" s="9" t="s">
        <v>59</v>
      </c>
      <c r="C47" s="20">
        <f>SUM(C34:E34)</f>
        <v>874115.80500000005</v>
      </c>
      <c r="D47" s="20">
        <f>SUM(F34:H34)</f>
        <v>943165.46</v>
      </c>
      <c r="E47" s="20">
        <f>SUM(I34:K34)</f>
        <v>1067235.8740000001</v>
      </c>
      <c r="F47" s="20">
        <f>SUM(L34:N34)</f>
        <v>1060558.449</v>
      </c>
      <c r="G47" s="20">
        <f>SUM(O34:Q34)</f>
        <v>871073.66300000006</v>
      </c>
      <c r="H47" s="20">
        <f>SUM(R34:T34)</f>
        <v>918680.48200000008</v>
      </c>
      <c r="I47" s="20">
        <f>SUM(V34:X34)</f>
        <v>1158319.7549999999</v>
      </c>
      <c r="J47" s="20">
        <f>SUM(X34:Z34)</f>
        <v>1173313.8810000001</v>
      </c>
      <c r="K47" s="20">
        <f>SUM(AA34:AC34)</f>
        <v>1030274.8959999999</v>
      </c>
      <c r="L47" s="20">
        <f>SUM(AD34:AF34)</f>
        <v>1168262.7599999998</v>
      </c>
      <c r="M47" s="20">
        <f>SUM(AG34:AI34)</f>
        <v>1331274.1540000001</v>
      </c>
      <c r="N47" s="20">
        <f>SUM(AJ34:AL34)</f>
        <v>1331169.213</v>
      </c>
      <c r="O47" s="20">
        <f>SUM(AM34:AO34)</f>
        <v>1146094.156</v>
      </c>
      <c r="P47" s="20">
        <f>SUM(AP34:AR34)</f>
        <v>1228373.8130000001</v>
      </c>
      <c r="T47" s="21"/>
      <c r="U47" s="22"/>
      <c r="V47" s="23"/>
    </row>
    <row r="48" spans="1:44" hidden="1" x14ac:dyDescent="0.25">
      <c r="A48" s="9" t="s">
        <v>60</v>
      </c>
      <c r="C48" s="20">
        <f t="shared" ref="C48:C51" si="10">SUM(C35:E35)</f>
        <v>1857723.0300000003</v>
      </c>
      <c r="D48" s="20">
        <f t="shared" ref="D48:D51" si="11">SUM(F35:H35)</f>
        <v>1672937.003</v>
      </c>
      <c r="E48" s="20">
        <f t="shared" ref="E48:E51" si="12">SUM(I35:K35)</f>
        <v>1758201.2594000001</v>
      </c>
      <c r="F48" s="20">
        <f t="shared" ref="F48:F51" si="13">SUM(L35:N35)</f>
        <v>1791313.9350000003</v>
      </c>
      <c r="G48" s="20">
        <f t="shared" ref="G48:G51" si="14">SUM(O35:Q35)</f>
        <v>1568838.8960000002</v>
      </c>
      <c r="H48" s="20">
        <f t="shared" ref="H48:H51" si="15">SUM(R35:T35)</f>
        <v>1588993.344</v>
      </c>
      <c r="I48" s="20">
        <f t="shared" ref="I48:I51" si="16">SUM(V35:X35)</f>
        <v>1881306.6709999999</v>
      </c>
      <c r="J48" s="20">
        <f t="shared" ref="J48:J51" si="17">SUM(X35:Z35)</f>
        <v>1947081.463</v>
      </c>
      <c r="K48" s="20">
        <f t="shared" ref="K48:K51" si="18">SUM(AA35:AC35)</f>
        <v>1775854.5669999998</v>
      </c>
      <c r="L48" s="20">
        <f t="shared" ref="L48:L51" si="19">SUM(AD35:AF35)</f>
        <v>1839101.3040000005</v>
      </c>
      <c r="M48" s="20">
        <f t="shared" ref="M48:M51" si="20">SUM(AG35:AI35)</f>
        <v>2003416.4889999998</v>
      </c>
      <c r="N48" s="20">
        <f t="shared" ref="N48:N51" si="21">SUM(AJ35:AL35)</f>
        <v>2101058.3470000001</v>
      </c>
      <c r="O48" s="20">
        <f t="shared" ref="O48:O51" si="22">SUM(AM35:AO35)</f>
        <v>1876284.2609999999</v>
      </c>
      <c r="P48" s="20">
        <f t="shared" ref="P48:P51" si="23">SUM(AP35:AR35)</f>
        <v>1946246.7640000002</v>
      </c>
      <c r="T48" s="21"/>
      <c r="U48" s="22"/>
      <c r="V48" s="23"/>
    </row>
    <row r="49" spans="1:22" hidden="1" x14ac:dyDescent="0.25">
      <c r="A49" s="9" t="s">
        <v>58</v>
      </c>
      <c r="C49" s="20">
        <f t="shared" si="10"/>
        <v>1254527.2400000002</v>
      </c>
      <c r="D49" s="20">
        <f t="shared" si="11"/>
        <v>1282786.4180000001</v>
      </c>
      <c r="E49" s="20">
        <f t="shared" si="12"/>
        <v>1402192.5020000001</v>
      </c>
      <c r="F49" s="20">
        <f t="shared" si="13"/>
        <v>1248453.8500000001</v>
      </c>
      <c r="G49" s="20">
        <f t="shared" si="14"/>
        <v>1211464.8620000002</v>
      </c>
      <c r="H49" s="20">
        <f t="shared" si="15"/>
        <v>1220275.5819999999</v>
      </c>
      <c r="I49" s="20">
        <f t="shared" si="16"/>
        <v>1427403.6750000003</v>
      </c>
      <c r="J49" s="20">
        <f t="shared" si="17"/>
        <v>1301486.7110000001</v>
      </c>
      <c r="K49" s="20">
        <f t="shared" si="18"/>
        <v>1330597.335</v>
      </c>
      <c r="L49" s="20">
        <f t="shared" si="19"/>
        <v>1347624.4320000003</v>
      </c>
      <c r="M49" s="20">
        <f t="shared" si="20"/>
        <v>1511884.4650000001</v>
      </c>
      <c r="N49" s="20">
        <f t="shared" si="21"/>
        <v>1433196.7960000001</v>
      </c>
      <c r="O49" s="20">
        <f t="shared" si="22"/>
        <v>1342273.9330000002</v>
      </c>
      <c r="P49" s="20">
        <f t="shared" si="23"/>
        <v>1441283.4550000003</v>
      </c>
      <c r="T49" s="21"/>
      <c r="U49" s="22"/>
      <c r="V49" s="23"/>
    </row>
    <row r="50" spans="1:22" hidden="1" x14ac:dyDescent="0.25">
      <c r="A50" s="9" t="s">
        <v>61</v>
      </c>
      <c r="C50" s="20">
        <f t="shared" si="10"/>
        <v>2075401.6260000002</v>
      </c>
      <c r="D50" s="20">
        <f t="shared" si="11"/>
        <v>2269785.3619999997</v>
      </c>
      <c r="E50" s="20">
        <f t="shared" si="12"/>
        <v>2207911.8560000006</v>
      </c>
      <c r="F50" s="20">
        <f t="shared" si="13"/>
        <v>2124199.5909999995</v>
      </c>
      <c r="G50" s="20">
        <f t="shared" si="14"/>
        <v>2030345.2340000002</v>
      </c>
      <c r="H50" s="20">
        <f t="shared" si="15"/>
        <v>2195676.8150000004</v>
      </c>
      <c r="I50" s="20">
        <f t="shared" si="16"/>
        <v>2235759.0449999999</v>
      </c>
      <c r="J50" s="20">
        <f t="shared" si="17"/>
        <v>2264414.3739999998</v>
      </c>
      <c r="K50" s="20">
        <f t="shared" si="18"/>
        <v>2254730.8169999998</v>
      </c>
      <c r="L50" s="20">
        <f t="shared" si="19"/>
        <v>2334682.7830000003</v>
      </c>
      <c r="M50" s="20">
        <f t="shared" si="20"/>
        <v>2437736.7120000003</v>
      </c>
      <c r="N50" s="20">
        <f t="shared" si="21"/>
        <v>2439544.4590000003</v>
      </c>
      <c r="O50" s="20">
        <f t="shared" si="22"/>
        <v>2377141.9479999999</v>
      </c>
      <c r="P50" s="20">
        <f t="shared" si="23"/>
        <v>2453672.7880000006</v>
      </c>
      <c r="T50" s="21"/>
      <c r="U50" s="22"/>
      <c r="V50" s="23"/>
    </row>
    <row r="51" spans="1:22" hidden="1" x14ac:dyDescent="0.25">
      <c r="A51" s="9" t="s">
        <v>13</v>
      </c>
      <c r="C51" s="20">
        <f t="shared" si="10"/>
        <v>4373728.3720000004</v>
      </c>
      <c r="D51" s="20">
        <f t="shared" si="11"/>
        <v>5110793.4419999989</v>
      </c>
      <c r="E51" s="20">
        <f t="shared" si="12"/>
        <v>5366830.6219999995</v>
      </c>
      <c r="F51" s="20">
        <f t="shared" si="13"/>
        <v>4962016.6030000001</v>
      </c>
      <c r="G51" s="20">
        <f t="shared" si="14"/>
        <v>4214485.91</v>
      </c>
      <c r="H51" s="20">
        <f t="shared" si="15"/>
        <v>4874658.9169999994</v>
      </c>
      <c r="I51" s="20">
        <f t="shared" si="16"/>
        <v>5327921.6439999994</v>
      </c>
      <c r="J51" s="20">
        <f t="shared" si="17"/>
        <v>5246376.1719999984</v>
      </c>
      <c r="K51" s="20">
        <f t="shared" si="18"/>
        <v>4777167.9109999994</v>
      </c>
      <c r="L51" s="20">
        <f t="shared" si="19"/>
        <v>5492212.8199999994</v>
      </c>
      <c r="M51" s="20">
        <f t="shared" si="20"/>
        <v>5800392.995000001</v>
      </c>
      <c r="N51" s="20">
        <f t="shared" si="21"/>
        <v>5496909.3559999997</v>
      </c>
      <c r="O51" s="20">
        <f t="shared" si="22"/>
        <v>4895023.6370000001</v>
      </c>
      <c r="P51" s="20">
        <f t="shared" si="23"/>
        <v>5703290.0779999997</v>
      </c>
      <c r="T51" s="21"/>
      <c r="U51" s="22"/>
      <c r="V51" s="23"/>
    </row>
    <row r="52" spans="1:22" hidden="1" x14ac:dyDescent="0.25">
      <c r="T52" s="21"/>
      <c r="U52" s="22"/>
      <c r="V52" s="23"/>
    </row>
    <row r="53" spans="1:22" x14ac:dyDescent="0.25">
      <c r="A53" s="9" t="s">
        <v>59</v>
      </c>
      <c r="C53" s="15">
        <f>C47/SUM(C$47:C$51)</f>
        <v>8.3763704081267376E-2</v>
      </c>
      <c r="D53" s="15">
        <f t="shared" ref="D53:P53" si="24">D47/SUM(D$47:D$51)</f>
        <v>8.3617905236278892E-2</v>
      </c>
      <c r="E53" s="15">
        <f t="shared" si="24"/>
        <v>9.0425540200371898E-2</v>
      </c>
      <c r="F53" s="15">
        <f t="shared" si="24"/>
        <v>9.4806635367994871E-2</v>
      </c>
      <c r="G53" s="15">
        <f t="shared" si="24"/>
        <v>8.8020948353971964E-2</v>
      </c>
      <c r="H53" s="15">
        <f t="shared" si="24"/>
        <v>8.5076516325443136E-2</v>
      </c>
      <c r="I53" s="15">
        <f t="shared" si="24"/>
        <v>9.6280242723713577E-2</v>
      </c>
      <c r="J53" s="15">
        <f t="shared" si="24"/>
        <v>9.8327836540296296E-2</v>
      </c>
      <c r="K53" s="15">
        <f t="shared" si="24"/>
        <v>9.2247241489256823E-2</v>
      </c>
      <c r="L53" s="15">
        <f t="shared" si="24"/>
        <v>9.590164793111941E-2</v>
      </c>
      <c r="M53" s="15">
        <f t="shared" si="24"/>
        <v>0.10174277317084436</v>
      </c>
      <c r="N53" s="15">
        <f t="shared" si="24"/>
        <v>0.10398233721794727</v>
      </c>
      <c r="O53" s="15">
        <f t="shared" si="24"/>
        <v>9.8488621408512236E-2</v>
      </c>
      <c r="P53" s="15">
        <f t="shared" si="24"/>
        <v>9.6170563962608979E-2</v>
      </c>
      <c r="Q53" s="24">
        <f>Q63</f>
        <v>0.10693089726075258</v>
      </c>
      <c r="R53" s="25">
        <f>R63</f>
        <v>0.1100480397777195</v>
      </c>
      <c r="T53" s="26">
        <f>R53*$T$58</f>
        <v>77.033627844403654</v>
      </c>
      <c r="U53" s="27">
        <v>77</v>
      </c>
      <c r="V53" s="28">
        <f>U53/$T$58</f>
        <v>0.11</v>
      </c>
    </row>
    <row r="54" spans="1:22" x14ac:dyDescent="0.25">
      <c r="A54" s="9" t="s">
        <v>60</v>
      </c>
      <c r="C54" s="15">
        <f t="shared" ref="C54:P57" si="25">C48/SUM(C$47:C$51)</f>
        <v>0.1780196185216848</v>
      </c>
      <c r="D54" s="15">
        <f t="shared" si="25"/>
        <v>0.14831701723165142</v>
      </c>
      <c r="E54" s="15">
        <f t="shared" si="25"/>
        <v>0.14897015977015329</v>
      </c>
      <c r="F54" s="15">
        <f t="shared" si="25"/>
        <v>0.16013115281414642</v>
      </c>
      <c r="G54" s="15">
        <f t="shared" si="25"/>
        <v>0.15852928782731249</v>
      </c>
      <c r="H54" s="15">
        <f t="shared" si="25"/>
        <v>0.14715237867852785</v>
      </c>
      <c r="I54" s="15">
        <f t="shared" si="25"/>
        <v>0.15637535502588537</v>
      </c>
      <c r="J54" s="15">
        <f t="shared" si="25"/>
        <v>0.16317228571550921</v>
      </c>
      <c r="K54" s="15">
        <f t="shared" si="25"/>
        <v>0.15900385977360415</v>
      </c>
      <c r="L54" s="15">
        <f t="shared" si="25"/>
        <v>0.15097018565059003</v>
      </c>
      <c r="M54" s="15">
        <f t="shared" si="25"/>
        <v>0.15311132481210657</v>
      </c>
      <c r="N54" s="15">
        <f t="shared" si="25"/>
        <v>0.16412110152395545</v>
      </c>
      <c r="O54" s="15">
        <f t="shared" si="25"/>
        <v>0.16123688378390016</v>
      </c>
      <c r="P54" s="15">
        <f t="shared" si="25"/>
        <v>0.1523735258139069</v>
      </c>
      <c r="Q54" s="24">
        <f>Q68</f>
        <v>0.15455200187838483</v>
      </c>
      <c r="R54" s="25">
        <v>0.16500000000000001</v>
      </c>
      <c r="T54" s="26">
        <f t="shared" ref="T54:T57" si="26">R54*$T$58</f>
        <v>115.5</v>
      </c>
      <c r="U54" s="27">
        <v>115</v>
      </c>
      <c r="V54" s="28">
        <f t="shared" ref="V54:V57" si="27">U54/$T$58</f>
        <v>0.16428571428571428</v>
      </c>
    </row>
    <row r="55" spans="1:22" x14ac:dyDescent="0.25">
      <c r="A55" s="9" t="s">
        <v>58</v>
      </c>
      <c r="C55" s="15">
        <f t="shared" si="25"/>
        <v>0.12021730746905911</v>
      </c>
      <c r="D55" s="15">
        <f t="shared" si="25"/>
        <v>0.11372756710016677</v>
      </c>
      <c r="E55" s="15">
        <f t="shared" si="25"/>
        <v>0.11880598989147273</v>
      </c>
      <c r="F55" s="15">
        <f t="shared" si="25"/>
        <v>0.11160319267865206</v>
      </c>
      <c r="G55" s="15">
        <f t="shared" si="25"/>
        <v>0.1224170705420051</v>
      </c>
      <c r="H55" s="15">
        <f t="shared" si="25"/>
        <v>0.11300642335140261</v>
      </c>
      <c r="I55" s="15">
        <f t="shared" si="25"/>
        <v>0.1186466618569592</v>
      </c>
      <c r="J55" s="15">
        <f t="shared" si="25"/>
        <v>0.10906917121742964</v>
      </c>
      <c r="K55" s="15">
        <f t="shared" si="25"/>
        <v>0.11913707124501903</v>
      </c>
      <c r="L55" s="15">
        <f t="shared" si="25"/>
        <v>0.1106252876031406</v>
      </c>
      <c r="M55" s="15">
        <f t="shared" si="25"/>
        <v>0.11554593598984449</v>
      </c>
      <c r="N55" s="15">
        <f t="shared" si="25"/>
        <v>0.11195207272372035</v>
      </c>
      <c r="O55" s="15">
        <f t="shared" si="25"/>
        <v>0.11534716281526151</v>
      </c>
      <c r="P55" s="15">
        <f t="shared" si="25"/>
        <v>0.11283946403807582</v>
      </c>
      <c r="Q55" s="24">
        <f>Q73</f>
        <v>0.11393688480058504</v>
      </c>
      <c r="R55" s="25">
        <v>0.11</v>
      </c>
      <c r="T55" s="26">
        <f t="shared" si="26"/>
        <v>77</v>
      </c>
      <c r="U55" s="27">
        <v>77</v>
      </c>
      <c r="V55" s="28">
        <f t="shared" si="27"/>
        <v>0.11</v>
      </c>
    </row>
    <row r="56" spans="1:22" x14ac:dyDescent="0.25">
      <c r="A56" s="9" t="s">
        <v>61</v>
      </c>
      <c r="C56" s="15">
        <f t="shared" si="25"/>
        <v>0.19887905773542805</v>
      </c>
      <c r="D56" s="15">
        <f t="shared" si="25"/>
        <v>0.20123160289013231</v>
      </c>
      <c r="E56" s="15">
        <f t="shared" si="25"/>
        <v>0.18707356748167722</v>
      </c>
      <c r="F56" s="15">
        <f t="shared" si="25"/>
        <v>0.18988884230064798</v>
      </c>
      <c r="G56" s="15">
        <f t="shared" si="25"/>
        <v>0.20516394947260289</v>
      </c>
      <c r="H56" s="15">
        <f t="shared" si="25"/>
        <v>0.20333569511575245</v>
      </c>
      <c r="I56" s="15">
        <f t="shared" si="25"/>
        <v>0.18583765199130017</v>
      </c>
      <c r="J56" s="15">
        <f t="shared" si="25"/>
        <v>0.189765901547507</v>
      </c>
      <c r="K56" s="15">
        <f t="shared" si="25"/>
        <v>0.20188077859277312</v>
      </c>
      <c r="L56" s="15">
        <f t="shared" si="25"/>
        <v>0.19165202722554653</v>
      </c>
      <c r="M56" s="15">
        <f t="shared" si="25"/>
        <v>0.18630429547065025</v>
      </c>
      <c r="N56" s="15">
        <f t="shared" si="25"/>
        <v>0.19056144937594252</v>
      </c>
      <c r="O56" s="15">
        <f t="shared" si="25"/>
        <v>0.20427766089304208</v>
      </c>
      <c r="P56" s="15">
        <f t="shared" si="25"/>
        <v>0.19210039590909705</v>
      </c>
      <c r="Q56" s="24">
        <f>Q78</f>
        <v>0.18459363127784753</v>
      </c>
      <c r="R56" s="25">
        <v>0.185</v>
      </c>
      <c r="T56" s="26">
        <f t="shared" si="26"/>
        <v>129.5</v>
      </c>
      <c r="U56" s="27">
        <v>130</v>
      </c>
      <c r="V56" s="28">
        <f t="shared" si="27"/>
        <v>0.18571428571428572</v>
      </c>
    </row>
    <row r="57" spans="1:22" x14ac:dyDescent="0.25">
      <c r="A57" s="9" t="s">
        <v>13</v>
      </c>
      <c r="C57" s="15">
        <f t="shared" si="25"/>
        <v>0.41912031219256052</v>
      </c>
      <c r="D57" s="15">
        <f t="shared" si="25"/>
        <v>0.4531059075417706</v>
      </c>
      <c r="E57" s="15">
        <f t="shared" si="25"/>
        <v>0.45472474265632479</v>
      </c>
      <c r="F57" s="15">
        <f t="shared" si="25"/>
        <v>0.44357017683855876</v>
      </c>
      <c r="G57" s="15">
        <f t="shared" si="25"/>
        <v>0.42586874380410755</v>
      </c>
      <c r="H57" s="15">
        <f t="shared" si="25"/>
        <v>0.45142898652887392</v>
      </c>
      <c r="I57" s="15">
        <f t="shared" si="25"/>
        <v>0.44286008840214169</v>
      </c>
      <c r="J57" s="15">
        <f t="shared" si="25"/>
        <v>0.43966480497925792</v>
      </c>
      <c r="K57" s="15">
        <f t="shared" si="25"/>
        <v>0.42773104889934688</v>
      </c>
      <c r="L57" s="15">
        <f t="shared" si="25"/>
        <v>0.45085085158960347</v>
      </c>
      <c r="M57" s="15">
        <f t="shared" si="25"/>
        <v>0.44329567055655433</v>
      </c>
      <c r="N57" s="15">
        <f t="shared" si="25"/>
        <v>0.4293830391584344</v>
      </c>
      <c r="O57" s="15">
        <f t="shared" si="25"/>
        <v>0.42064967109928414</v>
      </c>
      <c r="P57" s="15">
        <f t="shared" si="25"/>
        <v>0.44651605027631119</v>
      </c>
      <c r="Q57" s="24">
        <f>Q83</f>
        <v>0.44074091406854421</v>
      </c>
      <c r="R57" s="25">
        <v>0.43</v>
      </c>
      <c r="T57" s="26">
        <f t="shared" si="26"/>
        <v>301</v>
      </c>
      <c r="U57" s="27">
        <v>301</v>
      </c>
      <c r="V57" s="28">
        <f t="shared" si="27"/>
        <v>0.43</v>
      </c>
    </row>
    <row r="58" spans="1:22" x14ac:dyDescent="0.25">
      <c r="R58" s="29">
        <f>SUM(R53:R57)</f>
        <v>1.0000480397777194</v>
      </c>
      <c r="T58" s="30">
        <v>700</v>
      </c>
      <c r="U58" s="31">
        <f>SUM(U53:U57)</f>
        <v>700</v>
      </c>
      <c r="V58" s="32">
        <f>SUM(V53:V57)</f>
        <v>1</v>
      </c>
    </row>
    <row r="59" spans="1:22" x14ac:dyDescent="0.25">
      <c r="A59" s="9" t="s">
        <v>59</v>
      </c>
      <c r="B59" s="33" t="s">
        <v>81</v>
      </c>
      <c r="D59" s="34">
        <f>AVERAGE(C53:F53)</f>
        <v>8.8153446221478263E-2</v>
      </c>
      <c r="E59" s="34">
        <f t="shared" ref="E59:N59" si="28">AVERAGE(D53:G53)</f>
        <v>8.9217757289654406E-2</v>
      </c>
      <c r="F59" s="34">
        <f t="shared" si="28"/>
        <v>8.9582410061945478E-2</v>
      </c>
      <c r="G59" s="34">
        <f t="shared" si="28"/>
        <v>9.1046085692780887E-2</v>
      </c>
      <c r="H59" s="34">
        <f t="shared" si="28"/>
        <v>9.1926385985856257E-2</v>
      </c>
      <c r="I59" s="34">
        <f t="shared" si="28"/>
        <v>9.2982959269677465E-2</v>
      </c>
      <c r="J59" s="34">
        <f t="shared" si="28"/>
        <v>9.5689242171096534E-2</v>
      </c>
      <c r="K59" s="34">
        <f t="shared" si="28"/>
        <v>9.7054874782879219E-2</v>
      </c>
      <c r="L59" s="34">
        <f t="shared" si="28"/>
        <v>9.8468499952291955E-2</v>
      </c>
      <c r="M59" s="34">
        <f t="shared" si="28"/>
        <v>0.10002884493210581</v>
      </c>
      <c r="N59" s="34">
        <f t="shared" si="28"/>
        <v>0.10009607393997821</v>
      </c>
      <c r="O59" s="34"/>
      <c r="P59" s="34"/>
    </row>
    <row r="60" spans="1:22" x14ac:dyDescent="0.25">
      <c r="B60" s="33" t="s">
        <v>82</v>
      </c>
      <c r="E60" s="34">
        <f>AVERAGE(D59:E59)</f>
        <v>8.8685601755566335E-2</v>
      </c>
      <c r="F60" s="34">
        <f t="shared" ref="F60:N60" si="29">AVERAGE(E59:F59)</f>
        <v>8.9400083675799935E-2</v>
      </c>
      <c r="G60" s="34">
        <f t="shared" si="29"/>
        <v>9.0314247877363182E-2</v>
      </c>
      <c r="H60" s="34">
        <f t="shared" si="29"/>
        <v>9.1486235839318572E-2</v>
      </c>
      <c r="I60" s="34">
        <f t="shared" si="29"/>
        <v>9.2454672627766854E-2</v>
      </c>
      <c r="J60" s="34">
        <f t="shared" si="29"/>
        <v>9.4336100720387006E-2</v>
      </c>
      <c r="K60" s="34">
        <f t="shared" si="29"/>
        <v>9.6372058476987876E-2</v>
      </c>
      <c r="L60" s="34">
        <f t="shared" si="29"/>
        <v>9.7761687367585587E-2</v>
      </c>
      <c r="M60" s="34">
        <f t="shared" si="29"/>
        <v>9.9248672442198885E-2</v>
      </c>
      <c r="N60" s="34">
        <f t="shared" si="29"/>
        <v>0.10006245943604201</v>
      </c>
      <c r="O60" s="24">
        <v>0.10151577982009501</v>
      </c>
      <c r="P60" s="24">
        <v>0.102880070328858</v>
      </c>
      <c r="Q60" s="24">
        <v>0.10424436083762</v>
      </c>
      <c r="R60" s="24">
        <v>0.105608651346383</v>
      </c>
      <c r="S60" s="24">
        <v>0.106972941855145</v>
      </c>
      <c r="T60" s="24">
        <v>0.10833723236390801</v>
      </c>
      <c r="U60" s="24">
        <v>0.10970152287267</v>
      </c>
      <c r="V60" s="24">
        <v>0.111065813381433</v>
      </c>
    </row>
    <row r="61" spans="1:22" x14ac:dyDescent="0.25">
      <c r="B61" s="33" t="s">
        <v>83</v>
      </c>
      <c r="C61" s="34"/>
      <c r="D61" s="34"/>
      <c r="E61" s="34">
        <f>E53-E60</f>
        <v>1.7399384448055638E-3</v>
      </c>
      <c r="F61" s="34">
        <f t="shared" ref="F61:N61" si="30">F53-F60</f>
        <v>5.4065516921949358E-3</v>
      </c>
      <c r="G61" s="34">
        <f t="shared" si="30"/>
        <v>-2.2932995233912179E-3</v>
      </c>
      <c r="H61" s="34">
        <f t="shared" si="30"/>
        <v>-6.4097195138754365E-3</v>
      </c>
      <c r="I61" s="34">
        <f t="shared" si="30"/>
        <v>3.8255700959467231E-3</v>
      </c>
      <c r="J61" s="34">
        <f t="shared" si="30"/>
        <v>3.9917358199092895E-3</v>
      </c>
      <c r="K61" s="34">
        <f t="shared" si="30"/>
        <v>-4.1248169877310531E-3</v>
      </c>
      <c r="L61" s="34">
        <f t="shared" si="30"/>
        <v>-1.8600394364661765E-3</v>
      </c>
      <c r="M61" s="34">
        <f t="shared" si="30"/>
        <v>2.4941007286454764E-3</v>
      </c>
      <c r="N61" s="34">
        <f t="shared" si="30"/>
        <v>3.919877781905251E-3</v>
      </c>
      <c r="O61" s="34"/>
      <c r="P61" s="34"/>
      <c r="Q61" s="34"/>
      <c r="R61" s="34"/>
      <c r="S61" s="34"/>
      <c r="T61" s="34"/>
      <c r="U61" s="34"/>
      <c r="V61" s="34"/>
    </row>
    <row r="62" spans="1:22" x14ac:dyDescent="0.25">
      <c r="B62" s="33" t="s">
        <v>84</v>
      </c>
      <c r="C62" s="34"/>
      <c r="D62" s="34"/>
      <c r="E62" s="34">
        <f>AVERAGE(E61,I61,M61)</f>
        <v>2.6865364231325878E-3</v>
      </c>
      <c r="F62" s="34">
        <f>AVERAGE(F61,J61,N61)</f>
        <v>4.4393884313364924E-3</v>
      </c>
      <c r="G62" s="34">
        <f>AVERAGE(G61,K61)</f>
        <v>-3.2090582555611355E-3</v>
      </c>
      <c r="H62" s="34">
        <f>AVERAGE(H61,L61)</f>
        <v>-4.1348794751708065E-3</v>
      </c>
      <c r="I62" s="34"/>
      <c r="J62" s="34"/>
      <c r="K62" s="34"/>
      <c r="L62" s="34"/>
      <c r="M62" s="34"/>
      <c r="N62" s="34"/>
    </row>
    <row r="63" spans="1:22" x14ac:dyDescent="0.25">
      <c r="B63" s="35" t="s">
        <v>85</v>
      </c>
      <c r="C63" s="24"/>
      <c r="D63" s="24"/>
      <c r="E63" s="24">
        <f>E60+E62</f>
        <v>9.1372138178698922E-2</v>
      </c>
      <c r="F63" s="24">
        <f t="shared" ref="F63:H63" si="31">F60+F62</f>
        <v>9.3839472107136432E-2</v>
      </c>
      <c r="G63" s="24">
        <f t="shared" si="31"/>
        <v>8.7105189621802054E-2</v>
      </c>
      <c r="H63" s="24">
        <f t="shared" si="31"/>
        <v>8.7351356364147759E-2</v>
      </c>
      <c r="I63" s="24">
        <f>I60+E62</f>
        <v>9.5141209050899442E-2</v>
      </c>
      <c r="J63" s="24">
        <f t="shared" ref="J63:L63" si="32">J60+F62</f>
        <v>9.8775489151723503E-2</v>
      </c>
      <c r="K63" s="24">
        <f t="shared" si="32"/>
        <v>9.3163000221426734E-2</v>
      </c>
      <c r="L63" s="24">
        <f t="shared" si="32"/>
        <v>9.3626807892414787E-2</v>
      </c>
      <c r="M63" s="24">
        <f>M60+E62</f>
        <v>0.10193520886533147</v>
      </c>
      <c r="N63" s="24">
        <f t="shared" ref="N63:P63" si="33">N60+F62</f>
        <v>0.10450184786737851</v>
      </c>
      <c r="O63" s="24">
        <f t="shared" si="33"/>
        <v>9.8306721564533878E-2</v>
      </c>
      <c r="P63" s="24">
        <f t="shared" si="33"/>
        <v>9.8745190853687187E-2</v>
      </c>
      <c r="Q63" s="24">
        <f>Q60+E62</f>
        <v>0.10693089726075258</v>
      </c>
      <c r="R63" s="24">
        <f>R60+F62</f>
        <v>0.1100480397777195</v>
      </c>
    </row>
    <row r="64" spans="1:22" x14ac:dyDescent="0.25">
      <c r="A64" s="9" t="s">
        <v>60</v>
      </c>
      <c r="B64" s="33" t="s">
        <v>81</v>
      </c>
      <c r="D64" s="34">
        <f>AVERAGE(C54:F54)</f>
        <v>0.158859487084409</v>
      </c>
      <c r="E64" s="34">
        <f t="shared" ref="E64:N64" si="34">AVERAGE(D54:G54)</f>
        <v>0.15398690441081592</v>
      </c>
      <c r="F64" s="34">
        <f t="shared" si="34"/>
        <v>0.153695744772535</v>
      </c>
      <c r="G64" s="34">
        <f t="shared" si="34"/>
        <v>0.15554704358646804</v>
      </c>
      <c r="H64" s="34">
        <f t="shared" si="34"/>
        <v>0.15630732681180873</v>
      </c>
      <c r="I64" s="34">
        <f t="shared" si="34"/>
        <v>0.15642596979838164</v>
      </c>
      <c r="J64" s="34">
        <f t="shared" si="34"/>
        <v>0.1573804215413972</v>
      </c>
      <c r="K64" s="34">
        <f t="shared" si="34"/>
        <v>0.15656441398795248</v>
      </c>
      <c r="L64" s="34">
        <f t="shared" si="34"/>
        <v>0.15680161794006403</v>
      </c>
      <c r="M64" s="34">
        <f t="shared" si="34"/>
        <v>0.15735987394263806</v>
      </c>
      <c r="N64" s="34">
        <f t="shared" si="34"/>
        <v>0.15771070898346728</v>
      </c>
    </row>
    <row r="65" spans="1:22" x14ac:dyDescent="0.25">
      <c r="B65" s="33" t="s">
        <v>82</v>
      </c>
      <c r="E65" s="34">
        <f t="shared" ref="E65:N65" si="35">AVERAGE(D64:E64)</f>
        <v>0.15642319574761246</v>
      </c>
      <c r="F65" s="34">
        <f t="shared" si="35"/>
        <v>0.15384132459167546</v>
      </c>
      <c r="G65" s="34">
        <f t="shared" si="35"/>
        <v>0.15462139417950152</v>
      </c>
      <c r="H65" s="34">
        <f t="shared" si="35"/>
        <v>0.1559271851991384</v>
      </c>
      <c r="I65" s="34">
        <f t="shared" si="35"/>
        <v>0.15636664830509517</v>
      </c>
      <c r="J65" s="34">
        <f t="shared" si="35"/>
        <v>0.15690319566988942</v>
      </c>
      <c r="K65" s="34">
        <f t="shared" si="35"/>
        <v>0.15697241776467485</v>
      </c>
      <c r="L65" s="34">
        <f t="shared" si="35"/>
        <v>0.15668301596400824</v>
      </c>
      <c r="M65" s="34">
        <f t="shared" si="35"/>
        <v>0.15708074594135105</v>
      </c>
      <c r="N65" s="34">
        <f t="shared" si="35"/>
        <v>0.15753529146305267</v>
      </c>
      <c r="O65" s="24">
        <v>0.15779094697828699</v>
      </c>
      <c r="P65" s="24">
        <v>0.158073766159322</v>
      </c>
      <c r="Q65" s="24">
        <v>0.15835658534035599</v>
      </c>
      <c r="R65" s="24">
        <v>0.15863940452139</v>
      </c>
      <c r="S65" s="24">
        <v>0.15892222370242401</v>
      </c>
      <c r="T65" s="24">
        <v>0.15920504288345799</v>
      </c>
      <c r="U65" s="24">
        <v>0.159487862064492</v>
      </c>
      <c r="V65" s="24">
        <v>0.15977068124552599</v>
      </c>
    </row>
    <row r="66" spans="1:22" x14ac:dyDescent="0.25">
      <c r="B66" s="33" t="s">
        <v>83</v>
      </c>
      <c r="E66" s="34">
        <f t="shared" ref="E66:N66" si="36">E54-E65</f>
        <v>-7.4530359774591659E-3</v>
      </c>
      <c r="F66" s="34">
        <f t="shared" si="36"/>
        <v>6.2898282224709556E-3</v>
      </c>
      <c r="G66" s="34">
        <f t="shared" si="36"/>
        <v>3.9078936478109672E-3</v>
      </c>
      <c r="H66" s="34">
        <f t="shared" si="36"/>
        <v>-8.7748065206105508E-3</v>
      </c>
      <c r="I66" s="34">
        <f t="shared" si="36"/>
        <v>8.7067207902025157E-6</v>
      </c>
      <c r="J66" s="34">
        <f t="shared" si="36"/>
        <v>6.2690900456197907E-3</v>
      </c>
      <c r="K66" s="34">
        <f t="shared" si="36"/>
        <v>2.0314420089292962E-3</v>
      </c>
      <c r="L66" s="34">
        <f t="shared" si="36"/>
        <v>-5.7128303134182101E-3</v>
      </c>
      <c r="M66" s="34">
        <f t="shared" si="36"/>
        <v>-3.969421129244477E-3</v>
      </c>
      <c r="N66" s="34">
        <f t="shared" si="36"/>
        <v>6.5858100609027803E-3</v>
      </c>
    </row>
    <row r="67" spans="1:22" x14ac:dyDescent="0.25">
      <c r="B67" s="33" t="s">
        <v>84</v>
      </c>
      <c r="E67" s="34">
        <f>AVERAGE(E66,I66,M66)</f>
        <v>-3.8045834619711469E-3</v>
      </c>
      <c r="F67" s="34">
        <f>AVERAGE(F66,J66,N66)</f>
        <v>6.3815761096645092E-3</v>
      </c>
      <c r="G67" s="34">
        <f>AVERAGE(G66,K66)</f>
        <v>2.9696678283701317E-3</v>
      </c>
      <c r="H67" s="34">
        <f>AVERAGE(H66,L66)</f>
        <v>-7.2438184170143805E-3</v>
      </c>
      <c r="I67" s="34"/>
      <c r="J67" s="34"/>
      <c r="K67" s="34"/>
      <c r="L67" s="34"/>
      <c r="M67" s="34"/>
      <c r="N67" s="34"/>
    </row>
    <row r="68" spans="1:22" x14ac:dyDescent="0.25">
      <c r="B68" s="35" t="s">
        <v>85</v>
      </c>
      <c r="C68" s="36"/>
      <c r="D68" s="36"/>
      <c r="E68" s="24">
        <f>E65+E67</f>
        <v>0.1526186122856413</v>
      </c>
      <c r="F68" s="24">
        <f t="shared" ref="F68:H68" si="37">F65+F67</f>
        <v>0.16022290070133996</v>
      </c>
      <c r="G68" s="24">
        <f t="shared" si="37"/>
        <v>0.15759106200787165</v>
      </c>
      <c r="H68" s="24">
        <f t="shared" si="37"/>
        <v>0.14868336678212402</v>
      </c>
      <c r="I68" s="24">
        <f>I65+E67</f>
        <v>0.15256206484312401</v>
      </c>
      <c r="J68" s="24">
        <f t="shared" ref="J68:L68" si="38">J65+F67</f>
        <v>0.16328477177955392</v>
      </c>
      <c r="K68" s="24">
        <f t="shared" si="38"/>
        <v>0.15994208559304499</v>
      </c>
      <c r="L68" s="24">
        <f t="shared" si="38"/>
        <v>0.14943919754699386</v>
      </c>
      <c r="M68" s="24">
        <f>M65+E67</f>
        <v>0.15327616247937989</v>
      </c>
      <c r="N68" s="24">
        <f t="shared" ref="N68:P68" si="39">N65+F67</f>
        <v>0.16391686757271717</v>
      </c>
      <c r="O68" s="24">
        <f t="shared" si="39"/>
        <v>0.16076061480665713</v>
      </c>
      <c r="P68" s="24">
        <f t="shared" si="39"/>
        <v>0.15082994774230762</v>
      </c>
      <c r="Q68" s="24">
        <f>Q65+E67</f>
        <v>0.15455200187838483</v>
      </c>
      <c r="R68" s="24">
        <f>R65+F67</f>
        <v>0.1650209806310545</v>
      </c>
    </row>
    <row r="69" spans="1:22" x14ac:dyDescent="0.25">
      <c r="A69" s="9" t="s">
        <v>58</v>
      </c>
      <c r="B69" s="33" t="s">
        <v>81</v>
      </c>
      <c r="D69" s="34">
        <f>AVERAGE(C55:F55)</f>
        <v>0.11608851428483766</v>
      </c>
      <c r="E69" s="34">
        <f t="shared" ref="E69:N69" si="40">AVERAGE(D55:G55)</f>
        <v>0.11663845505307416</v>
      </c>
      <c r="F69" s="34">
        <f t="shared" si="40"/>
        <v>0.11645816911588312</v>
      </c>
      <c r="G69" s="34">
        <f t="shared" si="40"/>
        <v>0.11641833710725474</v>
      </c>
      <c r="H69" s="34">
        <f t="shared" si="40"/>
        <v>0.11578483174194915</v>
      </c>
      <c r="I69" s="34">
        <f t="shared" si="40"/>
        <v>0.11496483191770263</v>
      </c>
      <c r="J69" s="34">
        <f t="shared" si="40"/>
        <v>0.11436954798063712</v>
      </c>
      <c r="K69" s="34">
        <f t="shared" si="40"/>
        <v>0.11359436651385843</v>
      </c>
      <c r="L69" s="34">
        <f t="shared" si="40"/>
        <v>0.11431509189043113</v>
      </c>
      <c r="M69" s="34">
        <f t="shared" si="40"/>
        <v>0.11336761478299175</v>
      </c>
      <c r="N69" s="34">
        <f t="shared" si="40"/>
        <v>0.11392115889172555</v>
      </c>
    </row>
    <row r="70" spans="1:22" x14ac:dyDescent="0.25">
      <c r="B70" s="33" t="s">
        <v>82</v>
      </c>
      <c r="E70" s="34">
        <f t="shared" ref="E70:N70" si="41">AVERAGE(D69:E69)</f>
        <v>0.11636348466895591</v>
      </c>
      <c r="F70" s="34">
        <f t="shared" si="41"/>
        <v>0.11654831208447863</v>
      </c>
      <c r="G70" s="34">
        <f t="shared" si="41"/>
        <v>0.11643825311156894</v>
      </c>
      <c r="H70" s="34">
        <f t="shared" si="41"/>
        <v>0.11610158442460194</v>
      </c>
      <c r="I70" s="34">
        <f t="shared" si="41"/>
        <v>0.11537483182982589</v>
      </c>
      <c r="J70" s="34">
        <f t="shared" si="41"/>
        <v>0.11466718994916987</v>
      </c>
      <c r="K70" s="34">
        <f t="shared" si="41"/>
        <v>0.11398195724724777</v>
      </c>
      <c r="L70" s="34">
        <f t="shared" si="41"/>
        <v>0.11395472920214478</v>
      </c>
      <c r="M70" s="34">
        <f t="shared" si="41"/>
        <v>0.11384135333671144</v>
      </c>
      <c r="N70" s="34">
        <f t="shared" si="41"/>
        <v>0.11364438683735864</v>
      </c>
      <c r="O70" s="24">
        <v>0.11299478377992</v>
      </c>
      <c r="P70" s="24">
        <v>0.112613542963686</v>
      </c>
      <c r="Q70" s="24">
        <v>0.112232302147452</v>
      </c>
      <c r="R70" s="24">
        <v>0.111851061331219</v>
      </c>
      <c r="S70" s="24">
        <v>0.111469820514985</v>
      </c>
      <c r="T70" s="24">
        <v>0.11108857969875099</v>
      </c>
      <c r="U70" s="24">
        <v>0.11070733888251701</v>
      </c>
      <c r="V70" s="24">
        <v>0.110326098066283</v>
      </c>
    </row>
    <row r="71" spans="1:22" x14ac:dyDescent="0.25">
      <c r="B71" s="33" t="s">
        <v>83</v>
      </c>
      <c r="E71" s="34">
        <f t="shared" ref="E71:N71" si="42">E55-E70</f>
        <v>2.442505222516822E-3</v>
      </c>
      <c r="F71" s="34">
        <f t="shared" si="42"/>
        <v>-4.9451194058265785E-3</v>
      </c>
      <c r="G71" s="34">
        <f t="shared" si="42"/>
        <v>5.9788174304361563E-3</v>
      </c>
      <c r="H71" s="34">
        <f t="shared" si="42"/>
        <v>-3.0951610731993345E-3</v>
      </c>
      <c r="I71" s="34">
        <f t="shared" si="42"/>
        <v>3.2718300271333128E-3</v>
      </c>
      <c r="J71" s="34">
        <f t="shared" si="42"/>
        <v>-5.5980187317402341E-3</v>
      </c>
      <c r="K71" s="34">
        <f t="shared" si="42"/>
        <v>5.1551139977712573E-3</v>
      </c>
      <c r="L71" s="34">
        <f t="shared" si="42"/>
        <v>-3.329441599004182E-3</v>
      </c>
      <c r="M71" s="34">
        <f t="shared" si="42"/>
        <v>1.7045826531330438E-3</v>
      </c>
      <c r="N71" s="34">
        <f t="shared" si="42"/>
        <v>-1.6923141136382935E-3</v>
      </c>
    </row>
    <row r="72" spans="1:22" x14ac:dyDescent="0.25">
      <c r="B72" s="33" t="s">
        <v>84</v>
      </c>
      <c r="E72" s="34">
        <f>AVERAGE(E71,I71,M71)</f>
        <v>2.4729726342610594E-3</v>
      </c>
      <c r="F72" s="34">
        <f>AVERAGE(F71,J71,N71)</f>
        <v>-4.0784840837350357E-3</v>
      </c>
      <c r="G72" s="34">
        <f>AVERAGE(G71,K71)</f>
        <v>5.5669657141037068E-3</v>
      </c>
      <c r="H72" s="34">
        <f>AVERAGE(H71,L71)</f>
        <v>-3.2123013361017583E-3</v>
      </c>
      <c r="I72" s="34"/>
      <c r="J72" s="34"/>
      <c r="K72" s="34"/>
      <c r="L72" s="34"/>
      <c r="M72" s="34"/>
      <c r="N72" s="34"/>
    </row>
    <row r="73" spans="1:22" x14ac:dyDescent="0.25">
      <c r="B73" s="35" t="s">
        <v>85</v>
      </c>
      <c r="C73" s="36"/>
      <c r="D73" s="36"/>
      <c r="E73" s="24">
        <f>E70+E72</f>
        <v>0.11883645730321697</v>
      </c>
      <c r="F73" s="24">
        <f t="shared" ref="F73:H73" si="43">F70+F72</f>
        <v>0.11246982800074359</v>
      </c>
      <c r="G73" s="24">
        <f t="shared" si="43"/>
        <v>0.12200521882567264</v>
      </c>
      <c r="H73" s="24">
        <f t="shared" si="43"/>
        <v>0.11288928308850019</v>
      </c>
      <c r="I73" s="24">
        <f>I70+E72</f>
        <v>0.11784780446408695</v>
      </c>
      <c r="J73" s="24">
        <f t="shared" ref="J73:L73" si="44">J70+F72</f>
        <v>0.11058870586543483</v>
      </c>
      <c r="K73" s="24">
        <f t="shared" si="44"/>
        <v>0.11954892296135147</v>
      </c>
      <c r="L73" s="24">
        <f t="shared" si="44"/>
        <v>0.11074242786604302</v>
      </c>
      <c r="M73" s="24">
        <f>M70+E72</f>
        <v>0.11631432597097251</v>
      </c>
      <c r="N73" s="24">
        <f t="shared" ref="N73:P73" si="45">N70+F72</f>
        <v>0.1095659027536236</v>
      </c>
      <c r="O73" s="24">
        <f t="shared" si="45"/>
        <v>0.1185617494940237</v>
      </c>
      <c r="P73" s="24">
        <f t="shared" si="45"/>
        <v>0.10940124162758424</v>
      </c>
      <c r="Q73" s="24">
        <f>Q70+M71</f>
        <v>0.11393688480058504</v>
      </c>
      <c r="R73" s="24">
        <f>R70+N71</f>
        <v>0.1101587472175807</v>
      </c>
    </row>
    <row r="74" spans="1:22" x14ac:dyDescent="0.25">
      <c r="A74" s="9" t="s">
        <v>61</v>
      </c>
      <c r="B74" s="33" t="s">
        <v>81</v>
      </c>
      <c r="D74" s="34">
        <f>AVERAGE(C56:F56)</f>
        <v>0.19426826760197138</v>
      </c>
      <c r="E74" s="34">
        <f t="shared" ref="E74:N74" si="46">AVERAGE(D56:G56)</f>
        <v>0.19583949053626509</v>
      </c>
      <c r="F74" s="34">
        <f t="shared" si="46"/>
        <v>0.19636551359267013</v>
      </c>
      <c r="G74" s="34">
        <f t="shared" si="46"/>
        <v>0.19605653472007586</v>
      </c>
      <c r="H74" s="34">
        <f t="shared" si="46"/>
        <v>0.19602579953179061</v>
      </c>
      <c r="I74" s="34">
        <f t="shared" si="46"/>
        <v>0.1952050068118332</v>
      </c>
      <c r="J74" s="34">
        <f t="shared" si="46"/>
        <v>0.19228408983928169</v>
      </c>
      <c r="K74" s="34">
        <f t="shared" si="46"/>
        <v>0.19240075070911922</v>
      </c>
      <c r="L74" s="34">
        <f t="shared" si="46"/>
        <v>0.19259963766622809</v>
      </c>
      <c r="M74" s="34">
        <f t="shared" si="46"/>
        <v>0.19319885824129535</v>
      </c>
      <c r="N74" s="34">
        <f t="shared" si="46"/>
        <v>0.19331095041218299</v>
      </c>
    </row>
    <row r="75" spans="1:22" x14ac:dyDescent="0.25">
      <c r="B75" s="33" t="s">
        <v>82</v>
      </c>
      <c r="E75" s="34">
        <f t="shared" ref="E75:N75" si="47">AVERAGE(D74:E74)</f>
        <v>0.19505387906911825</v>
      </c>
      <c r="F75" s="34">
        <f t="shared" si="47"/>
        <v>0.19610250206446761</v>
      </c>
      <c r="G75" s="34">
        <f t="shared" si="47"/>
        <v>0.19621102415637298</v>
      </c>
      <c r="H75" s="34">
        <f t="shared" si="47"/>
        <v>0.19604116712593322</v>
      </c>
      <c r="I75" s="34">
        <f t="shared" si="47"/>
        <v>0.19561540317181192</v>
      </c>
      <c r="J75" s="34">
        <f t="shared" si="47"/>
        <v>0.19374454832555743</v>
      </c>
      <c r="K75" s="34">
        <f t="shared" si="47"/>
        <v>0.19234242027420045</v>
      </c>
      <c r="L75" s="34">
        <f t="shared" si="47"/>
        <v>0.19250019418767367</v>
      </c>
      <c r="M75" s="34">
        <f t="shared" si="47"/>
        <v>0.19289924795376173</v>
      </c>
      <c r="N75" s="34">
        <f t="shared" si="47"/>
        <v>0.19325490432673917</v>
      </c>
      <c r="O75" s="24">
        <v>0.19203870250885299</v>
      </c>
      <c r="P75" s="24">
        <v>0.191613643134906</v>
      </c>
      <c r="Q75" s="24">
        <v>0.19118858376095901</v>
      </c>
      <c r="R75" s="24">
        <v>0.190763524387012</v>
      </c>
      <c r="S75" s="24">
        <v>0.19033846501306401</v>
      </c>
      <c r="T75" s="24">
        <v>0.18991340563911699</v>
      </c>
      <c r="U75" s="24">
        <v>0.18948834626517</v>
      </c>
      <c r="V75" s="24">
        <v>0.18906328689122201</v>
      </c>
    </row>
    <row r="76" spans="1:22" x14ac:dyDescent="0.25">
      <c r="B76" s="33" t="s">
        <v>83</v>
      </c>
      <c r="E76" s="34">
        <f t="shared" ref="E76:N76" si="48">E56-E75</f>
        <v>-7.9803115874410302E-3</v>
      </c>
      <c r="F76" s="34">
        <f t="shared" si="48"/>
        <v>-6.2136597638196289E-3</v>
      </c>
      <c r="G76" s="34">
        <f t="shared" si="48"/>
        <v>8.9529253162299038E-3</v>
      </c>
      <c r="H76" s="34">
        <f t="shared" si="48"/>
        <v>7.2945279898192217E-3</v>
      </c>
      <c r="I76" s="34">
        <f t="shared" si="48"/>
        <v>-9.7777511805117456E-3</v>
      </c>
      <c r="J76" s="34">
        <f t="shared" si="48"/>
        <v>-3.978646778050432E-3</v>
      </c>
      <c r="K76" s="34">
        <f t="shared" si="48"/>
        <v>9.538358318572665E-3</v>
      </c>
      <c r="L76" s="34">
        <f t="shared" si="48"/>
        <v>-8.4816696212713927E-4</v>
      </c>
      <c r="M76" s="34">
        <f t="shared" si="48"/>
        <v>-6.5949524831114825E-3</v>
      </c>
      <c r="N76" s="34">
        <f t="shared" si="48"/>
        <v>-2.6934549507966477E-3</v>
      </c>
    </row>
    <row r="77" spans="1:22" x14ac:dyDescent="0.25">
      <c r="B77" s="33" t="s">
        <v>84</v>
      </c>
      <c r="E77" s="34">
        <f>AVERAGE(E76,I76,M76)</f>
        <v>-8.1176717503547522E-3</v>
      </c>
      <c r="F77" s="34">
        <f>AVERAGE(F76,J76,N76)</f>
        <v>-4.2952538308889026E-3</v>
      </c>
      <c r="G77" s="34">
        <f>AVERAGE(G76,K76)</f>
        <v>9.2456418174012844E-3</v>
      </c>
      <c r="H77" s="34">
        <f>AVERAGE(H76,L76)</f>
        <v>3.2231805138460412E-3</v>
      </c>
      <c r="I77" s="34"/>
      <c r="J77" s="34"/>
      <c r="K77" s="34"/>
      <c r="L77" s="34"/>
      <c r="M77" s="34"/>
      <c r="N77" s="34"/>
    </row>
    <row r="78" spans="1:22" x14ac:dyDescent="0.25">
      <c r="B78" s="35" t="s">
        <v>85</v>
      </c>
      <c r="C78" s="36"/>
      <c r="D78" s="36"/>
      <c r="E78" s="24">
        <f>E75+E77</f>
        <v>0.18693620731876351</v>
      </c>
      <c r="F78" s="24">
        <f t="shared" ref="F78:H78" si="49">F75+F77</f>
        <v>0.1918072482335787</v>
      </c>
      <c r="G78" s="24">
        <f t="shared" si="49"/>
        <v>0.20545666597377427</v>
      </c>
      <c r="H78" s="24">
        <f t="shared" si="49"/>
        <v>0.19926434763977927</v>
      </c>
      <c r="I78" s="24">
        <f>I75+E77</f>
        <v>0.18749773142145718</v>
      </c>
      <c r="J78" s="24">
        <f t="shared" ref="J78:L78" si="50">J75+F77</f>
        <v>0.18944929449466852</v>
      </c>
      <c r="K78" s="24">
        <f t="shared" si="50"/>
        <v>0.20158806209160174</v>
      </c>
      <c r="L78" s="24">
        <f t="shared" si="50"/>
        <v>0.19572337470151971</v>
      </c>
      <c r="M78" s="24">
        <f>M75+E77</f>
        <v>0.18478157620340699</v>
      </c>
      <c r="N78" s="24">
        <f t="shared" ref="N78:P78" si="51">N75+F77</f>
        <v>0.18895965049585026</v>
      </c>
      <c r="O78" s="24">
        <f t="shared" si="51"/>
        <v>0.20128434432625428</v>
      </c>
      <c r="P78" s="24">
        <f t="shared" si="51"/>
        <v>0.19483682364875204</v>
      </c>
      <c r="Q78" s="24">
        <f>Q75+M76</f>
        <v>0.18459363127784753</v>
      </c>
      <c r="R78" s="24">
        <f>R75+N76</f>
        <v>0.18807006943621535</v>
      </c>
    </row>
    <row r="79" spans="1:22" x14ac:dyDescent="0.25">
      <c r="A79" s="9" t="s">
        <v>13</v>
      </c>
      <c r="B79" s="33" t="s">
        <v>81</v>
      </c>
      <c r="D79" s="34">
        <f>AVERAGE(C57:F57)</f>
        <v>0.44263028480730365</v>
      </c>
      <c r="E79" s="34">
        <f t="shared" ref="E79:N79" si="52">AVERAGE(D57:G57)</f>
        <v>0.44431739271019044</v>
      </c>
      <c r="F79" s="34">
        <f t="shared" si="52"/>
        <v>0.44389816245696623</v>
      </c>
      <c r="G79" s="34">
        <f t="shared" si="52"/>
        <v>0.44093199889342044</v>
      </c>
      <c r="H79" s="34">
        <f t="shared" si="52"/>
        <v>0.43995565592859526</v>
      </c>
      <c r="I79" s="34">
        <f t="shared" si="52"/>
        <v>0.44042123220240509</v>
      </c>
      <c r="J79" s="34">
        <f t="shared" si="52"/>
        <v>0.44027669846758749</v>
      </c>
      <c r="K79" s="34">
        <f t="shared" si="52"/>
        <v>0.44038559400619065</v>
      </c>
      <c r="L79" s="34">
        <f t="shared" si="52"/>
        <v>0.43781515255098474</v>
      </c>
      <c r="M79" s="34">
        <f t="shared" si="52"/>
        <v>0.43604480810096907</v>
      </c>
      <c r="N79" s="34">
        <f t="shared" si="52"/>
        <v>0.43496110777264602</v>
      </c>
    </row>
    <row r="80" spans="1:22" x14ac:dyDescent="0.25">
      <c r="B80" s="33" t="s">
        <v>82</v>
      </c>
      <c r="E80" s="34">
        <f t="shared" ref="E80:N80" si="53">AVERAGE(D79:E79)</f>
        <v>0.44347383875874702</v>
      </c>
      <c r="F80" s="34">
        <f t="shared" si="53"/>
        <v>0.44410777758357833</v>
      </c>
      <c r="G80" s="34">
        <f t="shared" si="53"/>
        <v>0.44241508067519331</v>
      </c>
      <c r="H80" s="34">
        <f t="shared" si="53"/>
        <v>0.44044382741100785</v>
      </c>
      <c r="I80" s="34">
        <f t="shared" si="53"/>
        <v>0.44018844406550017</v>
      </c>
      <c r="J80" s="34">
        <f t="shared" si="53"/>
        <v>0.44034896533499629</v>
      </c>
      <c r="K80" s="34">
        <f t="shared" si="53"/>
        <v>0.44033114623688907</v>
      </c>
      <c r="L80" s="34">
        <f t="shared" si="53"/>
        <v>0.4391003732785877</v>
      </c>
      <c r="M80" s="34">
        <f t="shared" si="53"/>
        <v>0.43692998032597691</v>
      </c>
      <c r="N80" s="34">
        <f t="shared" si="53"/>
        <v>0.43550295793680754</v>
      </c>
      <c r="O80" s="24">
        <v>0.43565978691284302</v>
      </c>
      <c r="P80" s="24">
        <v>0.434818977413228</v>
      </c>
      <c r="Q80" s="24">
        <v>0.43397816791361199</v>
      </c>
      <c r="R80" s="24">
        <v>0.43313735841399698</v>
      </c>
      <c r="S80" s="24">
        <v>0.43229654891438102</v>
      </c>
      <c r="T80" s="24">
        <v>0.431455739414766</v>
      </c>
      <c r="U80" s="24">
        <v>0.43061492991514999</v>
      </c>
      <c r="V80" s="24">
        <v>0.42977412041553498</v>
      </c>
    </row>
    <row r="81" spans="2:18" x14ac:dyDescent="0.25">
      <c r="B81" s="33" t="s">
        <v>83</v>
      </c>
      <c r="E81" s="34">
        <f t="shared" ref="E81:N81" si="54">E57-E80</f>
        <v>1.1250903897577769E-2</v>
      </c>
      <c r="F81" s="34">
        <f t="shared" si="54"/>
        <v>-5.37600745019573E-4</v>
      </c>
      <c r="G81" s="34">
        <f t="shared" si="54"/>
        <v>-1.6546336871085754E-2</v>
      </c>
      <c r="H81" s="34">
        <f t="shared" si="54"/>
        <v>1.0985159117866072E-2</v>
      </c>
      <c r="I81" s="34">
        <f t="shared" si="54"/>
        <v>2.671644336641521E-3</v>
      </c>
      <c r="J81" s="34">
        <f t="shared" si="54"/>
        <v>-6.8416035573837242E-4</v>
      </c>
      <c r="K81" s="34">
        <f t="shared" si="54"/>
        <v>-1.2600097337542193E-2</v>
      </c>
      <c r="L81" s="34">
        <f t="shared" si="54"/>
        <v>1.1750478311015777E-2</v>
      </c>
      <c r="M81" s="34">
        <f t="shared" si="54"/>
        <v>6.3656902305774254E-3</v>
      </c>
      <c r="N81" s="34">
        <f t="shared" si="54"/>
        <v>-6.1199187783731457E-3</v>
      </c>
    </row>
    <row r="82" spans="2:18" x14ac:dyDescent="0.25">
      <c r="B82" s="33" t="s">
        <v>84</v>
      </c>
      <c r="E82" s="34">
        <f>AVERAGE(E81,I81,M81)</f>
        <v>6.7627461549322381E-3</v>
      </c>
      <c r="F82" s="34">
        <f>AVERAGE(F81,J81,N81)</f>
        <v>-2.4472266263770304E-3</v>
      </c>
      <c r="G82" s="34">
        <f>AVERAGE(G81,K81)</f>
        <v>-1.4573217104313974E-2</v>
      </c>
      <c r="H82" s="34">
        <f>AVERAGE(H81,L81)</f>
        <v>1.1367818714440925E-2</v>
      </c>
      <c r="I82" s="34"/>
      <c r="J82" s="34"/>
      <c r="K82" s="34"/>
      <c r="L82" s="34"/>
      <c r="M82" s="34"/>
      <c r="N82" s="34"/>
    </row>
    <row r="83" spans="2:18" x14ac:dyDescent="0.25">
      <c r="B83" s="35" t="s">
        <v>85</v>
      </c>
      <c r="C83" s="36"/>
      <c r="D83" s="36"/>
      <c r="E83" s="24">
        <f>E80+E82</f>
        <v>0.45023658491367924</v>
      </c>
      <c r="F83" s="24">
        <f t="shared" ref="F83:H83" si="55">F80+F82</f>
        <v>0.4416605509572013</v>
      </c>
      <c r="G83" s="24">
        <f t="shared" si="55"/>
        <v>0.42784186357087933</v>
      </c>
      <c r="H83" s="24">
        <f t="shared" si="55"/>
        <v>0.45181164612544877</v>
      </c>
      <c r="I83" s="24">
        <f>I80+E82</f>
        <v>0.44695119022043239</v>
      </c>
      <c r="J83" s="24">
        <f t="shared" ref="J83:L83" si="56">J80+F82</f>
        <v>0.43790173870861926</v>
      </c>
      <c r="K83" s="24">
        <f t="shared" si="56"/>
        <v>0.4257579291325751</v>
      </c>
      <c r="L83" s="24">
        <f t="shared" si="56"/>
        <v>0.45046819199302862</v>
      </c>
      <c r="M83" s="24">
        <f>M80+E82</f>
        <v>0.44369272648090913</v>
      </c>
      <c r="N83" s="24">
        <f t="shared" ref="N83:P83" si="57">N80+F82</f>
        <v>0.43305573131043051</v>
      </c>
      <c r="O83" s="24">
        <f t="shared" si="57"/>
        <v>0.42108656980852904</v>
      </c>
      <c r="P83" s="24">
        <f t="shared" si="57"/>
        <v>0.44618679612766893</v>
      </c>
      <c r="Q83" s="24">
        <f>Q80+E82</f>
        <v>0.44074091406854421</v>
      </c>
      <c r="R83" s="24">
        <f>R80+F82</f>
        <v>0.43069013178761995</v>
      </c>
    </row>
    <row r="87" spans="2:18" x14ac:dyDescent="0.25">
      <c r="C87" s="37"/>
    </row>
    <row r="88" spans="2:18" x14ac:dyDescent="0.25">
      <c r="C88" s="37"/>
    </row>
    <row r="89" spans="2:18" x14ac:dyDescent="0.25">
      <c r="C89" s="37"/>
    </row>
    <row r="90" spans="2:18" x14ac:dyDescent="0.25">
      <c r="C90" s="37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workbookViewId="0">
      <selection activeCell="AK10" sqref="AK10"/>
    </sheetView>
  </sheetViews>
  <sheetFormatPr defaultRowHeight="12.75" x14ac:dyDescent="0.2"/>
  <cols>
    <col min="1" max="1" width="4.28515625" style="1" customWidth="1"/>
    <col min="2" max="2" width="13.140625" style="1" customWidth="1"/>
    <col min="3" max="3" width="7.140625" style="1" customWidth="1"/>
    <col min="4" max="4" width="5.85546875" style="1" customWidth="1"/>
    <col min="5" max="7" width="5.7109375" style="1" customWidth="1"/>
    <col min="8" max="8" width="6" style="1" customWidth="1"/>
    <col min="9" max="11" width="5.7109375" style="1" customWidth="1"/>
    <col min="12" max="12" width="6.42578125" style="1" customWidth="1"/>
    <col min="13" max="15" width="5.7109375" style="1" customWidth="1"/>
    <col min="16" max="16" width="7.7109375" style="1" bestFit="1" customWidth="1"/>
    <col min="17" max="17" width="7" style="1" customWidth="1"/>
    <col min="18" max="20" width="5.7109375" style="1" customWidth="1"/>
    <col min="21" max="21" width="6.140625" style="1" customWidth="1"/>
    <col min="22" max="25" width="5.7109375" style="1" customWidth="1"/>
    <col min="26" max="26" width="7" style="1" bestFit="1" customWidth="1"/>
    <col min="27" max="29" width="5.7109375" style="1" customWidth="1"/>
    <col min="30" max="30" width="5.85546875" style="1" customWidth="1"/>
    <col min="31" max="31" width="6.28515625" style="1" customWidth="1"/>
    <col min="32" max="32" width="6.42578125" style="1" customWidth="1"/>
    <col min="33" max="34" width="5.7109375" style="1" customWidth="1"/>
    <col min="35" max="256" width="9.140625" style="1"/>
    <col min="257" max="257" width="4.28515625" style="1" customWidth="1"/>
    <col min="258" max="258" width="13.140625" style="1" customWidth="1"/>
    <col min="259" max="259" width="7.140625" style="1" customWidth="1"/>
    <col min="260" max="260" width="5.85546875" style="1" customWidth="1"/>
    <col min="261" max="263" width="5.7109375" style="1" customWidth="1"/>
    <col min="264" max="264" width="6" style="1" customWidth="1"/>
    <col min="265" max="267" width="5.7109375" style="1" customWidth="1"/>
    <col min="268" max="268" width="6.42578125" style="1" customWidth="1"/>
    <col min="269" max="272" width="5.7109375" style="1" customWidth="1"/>
    <col min="273" max="273" width="7" style="1" customWidth="1"/>
    <col min="274" max="276" width="5.7109375" style="1" customWidth="1"/>
    <col min="277" max="277" width="6.140625" style="1" customWidth="1"/>
    <col min="278" max="285" width="5.7109375" style="1" customWidth="1"/>
    <col min="286" max="286" width="5.85546875" style="1" customWidth="1"/>
    <col min="287" max="287" width="6.28515625" style="1" customWidth="1"/>
    <col min="288" max="288" width="6.42578125" style="1" customWidth="1"/>
    <col min="289" max="289" width="5.7109375" style="1" customWidth="1"/>
    <col min="290" max="290" width="6" style="1" customWidth="1"/>
    <col min="291" max="512" width="9.140625" style="1"/>
    <col min="513" max="513" width="4.28515625" style="1" customWidth="1"/>
    <col min="514" max="514" width="13.140625" style="1" customWidth="1"/>
    <col min="515" max="515" width="7.140625" style="1" customWidth="1"/>
    <col min="516" max="516" width="5.85546875" style="1" customWidth="1"/>
    <col min="517" max="519" width="5.7109375" style="1" customWidth="1"/>
    <col min="520" max="520" width="6" style="1" customWidth="1"/>
    <col min="521" max="523" width="5.7109375" style="1" customWidth="1"/>
    <col min="524" max="524" width="6.42578125" style="1" customWidth="1"/>
    <col min="525" max="528" width="5.7109375" style="1" customWidth="1"/>
    <col min="529" max="529" width="7" style="1" customWidth="1"/>
    <col min="530" max="532" width="5.7109375" style="1" customWidth="1"/>
    <col min="533" max="533" width="6.140625" style="1" customWidth="1"/>
    <col min="534" max="541" width="5.7109375" style="1" customWidth="1"/>
    <col min="542" max="542" width="5.85546875" style="1" customWidth="1"/>
    <col min="543" max="543" width="6.28515625" style="1" customWidth="1"/>
    <col min="544" max="544" width="6.42578125" style="1" customWidth="1"/>
    <col min="545" max="545" width="5.7109375" style="1" customWidth="1"/>
    <col min="546" max="546" width="6" style="1" customWidth="1"/>
    <col min="547" max="768" width="9.140625" style="1"/>
    <col min="769" max="769" width="4.28515625" style="1" customWidth="1"/>
    <col min="770" max="770" width="13.140625" style="1" customWidth="1"/>
    <col min="771" max="771" width="7.140625" style="1" customWidth="1"/>
    <col min="772" max="772" width="5.85546875" style="1" customWidth="1"/>
    <col min="773" max="775" width="5.7109375" style="1" customWidth="1"/>
    <col min="776" max="776" width="6" style="1" customWidth="1"/>
    <col min="777" max="779" width="5.7109375" style="1" customWidth="1"/>
    <col min="780" max="780" width="6.42578125" style="1" customWidth="1"/>
    <col min="781" max="784" width="5.7109375" style="1" customWidth="1"/>
    <col min="785" max="785" width="7" style="1" customWidth="1"/>
    <col min="786" max="788" width="5.7109375" style="1" customWidth="1"/>
    <col min="789" max="789" width="6.140625" style="1" customWidth="1"/>
    <col min="790" max="797" width="5.7109375" style="1" customWidth="1"/>
    <col min="798" max="798" width="5.85546875" style="1" customWidth="1"/>
    <col min="799" max="799" width="6.28515625" style="1" customWidth="1"/>
    <col min="800" max="800" width="6.42578125" style="1" customWidth="1"/>
    <col min="801" max="801" width="5.7109375" style="1" customWidth="1"/>
    <col min="802" max="802" width="6" style="1" customWidth="1"/>
    <col min="803" max="1024" width="9.140625" style="1"/>
    <col min="1025" max="1025" width="4.28515625" style="1" customWidth="1"/>
    <col min="1026" max="1026" width="13.140625" style="1" customWidth="1"/>
    <col min="1027" max="1027" width="7.140625" style="1" customWidth="1"/>
    <col min="1028" max="1028" width="5.85546875" style="1" customWidth="1"/>
    <col min="1029" max="1031" width="5.7109375" style="1" customWidth="1"/>
    <col min="1032" max="1032" width="6" style="1" customWidth="1"/>
    <col min="1033" max="1035" width="5.7109375" style="1" customWidth="1"/>
    <col min="1036" max="1036" width="6.42578125" style="1" customWidth="1"/>
    <col min="1037" max="1040" width="5.7109375" style="1" customWidth="1"/>
    <col min="1041" max="1041" width="7" style="1" customWidth="1"/>
    <col min="1042" max="1044" width="5.7109375" style="1" customWidth="1"/>
    <col min="1045" max="1045" width="6.140625" style="1" customWidth="1"/>
    <col min="1046" max="1053" width="5.7109375" style="1" customWidth="1"/>
    <col min="1054" max="1054" width="5.85546875" style="1" customWidth="1"/>
    <col min="1055" max="1055" width="6.28515625" style="1" customWidth="1"/>
    <col min="1056" max="1056" width="6.42578125" style="1" customWidth="1"/>
    <col min="1057" max="1057" width="5.7109375" style="1" customWidth="1"/>
    <col min="1058" max="1058" width="6" style="1" customWidth="1"/>
    <col min="1059" max="1280" width="9.140625" style="1"/>
    <col min="1281" max="1281" width="4.28515625" style="1" customWidth="1"/>
    <col min="1282" max="1282" width="13.140625" style="1" customWidth="1"/>
    <col min="1283" max="1283" width="7.140625" style="1" customWidth="1"/>
    <col min="1284" max="1284" width="5.85546875" style="1" customWidth="1"/>
    <col min="1285" max="1287" width="5.7109375" style="1" customWidth="1"/>
    <col min="1288" max="1288" width="6" style="1" customWidth="1"/>
    <col min="1289" max="1291" width="5.7109375" style="1" customWidth="1"/>
    <col min="1292" max="1292" width="6.42578125" style="1" customWidth="1"/>
    <col min="1293" max="1296" width="5.7109375" style="1" customWidth="1"/>
    <col min="1297" max="1297" width="7" style="1" customWidth="1"/>
    <col min="1298" max="1300" width="5.7109375" style="1" customWidth="1"/>
    <col min="1301" max="1301" width="6.140625" style="1" customWidth="1"/>
    <col min="1302" max="1309" width="5.7109375" style="1" customWidth="1"/>
    <col min="1310" max="1310" width="5.85546875" style="1" customWidth="1"/>
    <col min="1311" max="1311" width="6.28515625" style="1" customWidth="1"/>
    <col min="1312" max="1312" width="6.42578125" style="1" customWidth="1"/>
    <col min="1313" max="1313" width="5.7109375" style="1" customWidth="1"/>
    <col min="1314" max="1314" width="6" style="1" customWidth="1"/>
    <col min="1315" max="1536" width="9.140625" style="1"/>
    <col min="1537" max="1537" width="4.28515625" style="1" customWidth="1"/>
    <col min="1538" max="1538" width="13.140625" style="1" customWidth="1"/>
    <col min="1539" max="1539" width="7.140625" style="1" customWidth="1"/>
    <col min="1540" max="1540" width="5.85546875" style="1" customWidth="1"/>
    <col min="1541" max="1543" width="5.7109375" style="1" customWidth="1"/>
    <col min="1544" max="1544" width="6" style="1" customWidth="1"/>
    <col min="1545" max="1547" width="5.7109375" style="1" customWidth="1"/>
    <col min="1548" max="1548" width="6.42578125" style="1" customWidth="1"/>
    <col min="1549" max="1552" width="5.7109375" style="1" customWidth="1"/>
    <col min="1553" max="1553" width="7" style="1" customWidth="1"/>
    <col min="1554" max="1556" width="5.7109375" style="1" customWidth="1"/>
    <col min="1557" max="1557" width="6.140625" style="1" customWidth="1"/>
    <col min="1558" max="1565" width="5.7109375" style="1" customWidth="1"/>
    <col min="1566" max="1566" width="5.85546875" style="1" customWidth="1"/>
    <col min="1567" max="1567" width="6.28515625" style="1" customWidth="1"/>
    <col min="1568" max="1568" width="6.42578125" style="1" customWidth="1"/>
    <col min="1569" max="1569" width="5.7109375" style="1" customWidth="1"/>
    <col min="1570" max="1570" width="6" style="1" customWidth="1"/>
    <col min="1571" max="1792" width="9.140625" style="1"/>
    <col min="1793" max="1793" width="4.28515625" style="1" customWidth="1"/>
    <col min="1794" max="1794" width="13.140625" style="1" customWidth="1"/>
    <col min="1795" max="1795" width="7.140625" style="1" customWidth="1"/>
    <col min="1796" max="1796" width="5.85546875" style="1" customWidth="1"/>
    <col min="1797" max="1799" width="5.7109375" style="1" customWidth="1"/>
    <col min="1800" max="1800" width="6" style="1" customWidth="1"/>
    <col min="1801" max="1803" width="5.7109375" style="1" customWidth="1"/>
    <col min="1804" max="1804" width="6.42578125" style="1" customWidth="1"/>
    <col min="1805" max="1808" width="5.7109375" style="1" customWidth="1"/>
    <col min="1809" max="1809" width="7" style="1" customWidth="1"/>
    <col min="1810" max="1812" width="5.7109375" style="1" customWidth="1"/>
    <col min="1813" max="1813" width="6.140625" style="1" customWidth="1"/>
    <col min="1814" max="1821" width="5.7109375" style="1" customWidth="1"/>
    <col min="1822" max="1822" width="5.85546875" style="1" customWidth="1"/>
    <col min="1823" max="1823" width="6.28515625" style="1" customWidth="1"/>
    <col min="1824" max="1824" width="6.42578125" style="1" customWidth="1"/>
    <col min="1825" max="1825" width="5.7109375" style="1" customWidth="1"/>
    <col min="1826" max="1826" width="6" style="1" customWidth="1"/>
    <col min="1827" max="2048" width="9.140625" style="1"/>
    <col min="2049" max="2049" width="4.28515625" style="1" customWidth="1"/>
    <col min="2050" max="2050" width="13.140625" style="1" customWidth="1"/>
    <col min="2051" max="2051" width="7.140625" style="1" customWidth="1"/>
    <col min="2052" max="2052" width="5.85546875" style="1" customWidth="1"/>
    <col min="2053" max="2055" width="5.7109375" style="1" customWidth="1"/>
    <col min="2056" max="2056" width="6" style="1" customWidth="1"/>
    <col min="2057" max="2059" width="5.7109375" style="1" customWidth="1"/>
    <col min="2060" max="2060" width="6.42578125" style="1" customWidth="1"/>
    <col min="2061" max="2064" width="5.7109375" style="1" customWidth="1"/>
    <col min="2065" max="2065" width="7" style="1" customWidth="1"/>
    <col min="2066" max="2068" width="5.7109375" style="1" customWidth="1"/>
    <col min="2069" max="2069" width="6.140625" style="1" customWidth="1"/>
    <col min="2070" max="2077" width="5.7109375" style="1" customWidth="1"/>
    <col min="2078" max="2078" width="5.85546875" style="1" customWidth="1"/>
    <col min="2079" max="2079" width="6.28515625" style="1" customWidth="1"/>
    <col min="2080" max="2080" width="6.42578125" style="1" customWidth="1"/>
    <col min="2081" max="2081" width="5.7109375" style="1" customWidth="1"/>
    <col min="2082" max="2082" width="6" style="1" customWidth="1"/>
    <col min="2083" max="2304" width="9.140625" style="1"/>
    <col min="2305" max="2305" width="4.28515625" style="1" customWidth="1"/>
    <col min="2306" max="2306" width="13.140625" style="1" customWidth="1"/>
    <col min="2307" max="2307" width="7.140625" style="1" customWidth="1"/>
    <col min="2308" max="2308" width="5.85546875" style="1" customWidth="1"/>
    <col min="2309" max="2311" width="5.7109375" style="1" customWidth="1"/>
    <col min="2312" max="2312" width="6" style="1" customWidth="1"/>
    <col min="2313" max="2315" width="5.7109375" style="1" customWidth="1"/>
    <col min="2316" max="2316" width="6.42578125" style="1" customWidth="1"/>
    <col min="2317" max="2320" width="5.7109375" style="1" customWidth="1"/>
    <col min="2321" max="2321" width="7" style="1" customWidth="1"/>
    <col min="2322" max="2324" width="5.7109375" style="1" customWidth="1"/>
    <col min="2325" max="2325" width="6.140625" style="1" customWidth="1"/>
    <col min="2326" max="2333" width="5.7109375" style="1" customWidth="1"/>
    <col min="2334" max="2334" width="5.85546875" style="1" customWidth="1"/>
    <col min="2335" max="2335" width="6.28515625" style="1" customWidth="1"/>
    <col min="2336" max="2336" width="6.42578125" style="1" customWidth="1"/>
    <col min="2337" max="2337" width="5.7109375" style="1" customWidth="1"/>
    <col min="2338" max="2338" width="6" style="1" customWidth="1"/>
    <col min="2339" max="2560" width="9.140625" style="1"/>
    <col min="2561" max="2561" width="4.28515625" style="1" customWidth="1"/>
    <col min="2562" max="2562" width="13.140625" style="1" customWidth="1"/>
    <col min="2563" max="2563" width="7.140625" style="1" customWidth="1"/>
    <col min="2564" max="2564" width="5.85546875" style="1" customWidth="1"/>
    <col min="2565" max="2567" width="5.7109375" style="1" customWidth="1"/>
    <col min="2568" max="2568" width="6" style="1" customWidth="1"/>
    <col min="2569" max="2571" width="5.7109375" style="1" customWidth="1"/>
    <col min="2572" max="2572" width="6.42578125" style="1" customWidth="1"/>
    <col min="2573" max="2576" width="5.7109375" style="1" customWidth="1"/>
    <col min="2577" max="2577" width="7" style="1" customWidth="1"/>
    <col min="2578" max="2580" width="5.7109375" style="1" customWidth="1"/>
    <col min="2581" max="2581" width="6.140625" style="1" customWidth="1"/>
    <col min="2582" max="2589" width="5.7109375" style="1" customWidth="1"/>
    <col min="2590" max="2590" width="5.85546875" style="1" customWidth="1"/>
    <col min="2591" max="2591" width="6.28515625" style="1" customWidth="1"/>
    <col min="2592" max="2592" width="6.42578125" style="1" customWidth="1"/>
    <col min="2593" max="2593" width="5.7109375" style="1" customWidth="1"/>
    <col min="2594" max="2594" width="6" style="1" customWidth="1"/>
    <col min="2595" max="2816" width="9.140625" style="1"/>
    <col min="2817" max="2817" width="4.28515625" style="1" customWidth="1"/>
    <col min="2818" max="2818" width="13.140625" style="1" customWidth="1"/>
    <col min="2819" max="2819" width="7.140625" style="1" customWidth="1"/>
    <col min="2820" max="2820" width="5.85546875" style="1" customWidth="1"/>
    <col min="2821" max="2823" width="5.7109375" style="1" customWidth="1"/>
    <col min="2824" max="2824" width="6" style="1" customWidth="1"/>
    <col min="2825" max="2827" width="5.7109375" style="1" customWidth="1"/>
    <col min="2828" max="2828" width="6.42578125" style="1" customWidth="1"/>
    <col min="2829" max="2832" width="5.7109375" style="1" customWidth="1"/>
    <col min="2833" max="2833" width="7" style="1" customWidth="1"/>
    <col min="2834" max="2836" width="5.7109375" style="1" customWidth="1"/>
    <col min="2837" max="2837" width="6.140625" style="1" customWidth="1"/>
    <col min="2838" max="2845" width="5.7109375" style="1" customWidth="1"/>
    <col min="2846" max="2846" width="5.85546875" style="1" customWidth="1"/>
    <col min="2847" max="2847" width="6.28515625" style="1" customWidth="1"/>
    <col min="2848" max="2848" width="6.42578125" style="1" customWidth="1"/>
    <col min="2849" max="2849" width="5.7109375" style="1" customWidth="1"/>
    <col min="2850" max="2850" width="6" style="1" customWidth="1"/>
    <col min="2851" max="3072" width="9.140625" style="1"/>
    <col min="3073" max="3073" width="4.28515625" style="1" customWidth="1"/>
    <col min="3074" max="3074" width="13.140625" style="1" customWidth="1"/>
    <col min="3075" max="3075" width="7.140625" style="1" customWidth="1"/>
    <col min="3076" max="3076" width="5.85546875" style="1" customWidth="1"/>
    <col min="3077" max="3079" width="5.7109375" style="1" customWidth="1"/>
    <col min="3080" max="3080" width="6" style="1" customWidth="1"/>
    <col min="3081" max="3083" width="5.7109375" style="1" customWidth="1"/>
    <col min="3084" max="3084" width="6.42578125" style="1" customWidth="1"/>
    <col min="3085" max="3088" width="5.7109375" style="1" customWidth="1"/>
    <col min="3089" max="3089" width="7" style="1" customWidth="1"/>
    <col min="3090" max="3092" width="5.7109375" style="1" customWidth="1"/>
    <col min="3093" max="3093" width="6.140625" style="1" customWidth="1"/>
    <col min="3094" max="3101" width="5.7109375" style="1" customWidth="1"/>
    <col min="3102" max="3102" width="5.85546875" style="1" customWidth="1"/>
    <col min="3103" max="3103" width="6.28515625" style="1" customWidth="1"/>
    <col min="3104" max="3104" width="6.42578125" style="1" customWidth="1"/>
    <col min="3105" max="3105" width="5.7109375" style="1" customWidth="1"/>
    <col min="3106" max="3106" width="6" style="1" customWidth="1"/>
    <col min="3107" max="3328" width="9.140625" style="1"/>
    <col min="3329" max="3329" width="4.28515625" style="1" customWidth="1"/>
    <col min="3330" max="3330" width="13.140625" style="1" customWidth="1"/>
    <col min="3331" max="3331" width="7.140625" style="1" customWidth="1"/>
    <col min="3332" max="3332" width="5.85546875" style="1" customWidth="1"/>
    <col min="3333" max="3335" width="5.7109375" style="1" customWidth="1"/>
    <col min="3336" max="3336" width="6" style="1" customWidth="1"/>
    <col min="3337" max="3339" width="5.7109375" style="1" customWidth="1"/>
    <col min="3340" max="3340" width="6.42578125" style="1" customWidth="1"/>
    <col min="3341" max="3344" width="5.7109375" style="1" customWidth="1"/>
    <col min="3345" max="3345" width="7" style="1" customWidth="1"/>
    <col min="3346" max="3348" width="5.7109375" style="1" customWidth="1"/>
    <col min="3349" max="3349" width="6.140625" style="1" customWidth="1"/>
    <col min="3350" max="3357" width="5.7109375" style="1" customWidth="1"/>
    <col min="3358" max="3358" width="5.85546875" style="1" customWidth="1"/>
    <col min="3359" max="3359" width="6.28515625" style="1" customWidth="1"/>
    <col min="3360" max="3360" width="6.42578125" style="1" customWidth="1"/>
    <col min="3361" max="3361" width="5.7109375" style="1" customWidth="1"/>
    <col min="3362" max="3362" width="6" style="1" customWidth="1"/>
    <col min="3363" max="3584" width="9.140625" style="1"/>
    <col min="3585" max="3585" width="4.28515625" style="1" customWidth="1"/>
    <col min="3586" max="3586" width="13.140625" style="1" customWidth="1"/>
    <col min="3587" max="3587" width="7.140625" style="1" customWidth="1"/>
    <col min="3588" max="3588" width="5.85546875" style="1" customWidth="1"/>
    <col min="3589" max="3591" width="5.7109375" style="1" customWidth="1"/>
    <col min="3592" max="3592" width="6" style="1" customWidth="1"/>
    <col min="3593" max="3595" width="5.7109375" style="1" customWidth="1"/>
    <col min="3596" max="3596" width="6.42578125" style="1" customWidth="1"/>
    <col min="3597" max="3600" width="5.7109375" style="1" customWidth="1"/>
    <col min="3601" max="3601" width="7" style="1" customWidth="1"/>
    <col min="3602" max="3604" width="5.7109375" style="1" customWidth="1"/>
    <col min="3605" max="3605" width="6.140625" style="1" customWidth="1"/>
    <col min="3606" max="3613" width="5.7109375" style="1" customWidth="1"/>
    <col min="3614" max="3614" width="5.85546875" style="1" customWidth="1"/>
    <col min="3615" max="3615" width="6.28515625" style="1" customWidth="1"/>
    <col min="3616" max="3616" width="6.42578125" style="1" customWidth="1"/>
    <col min="3617" max="3617" width="5.7109375" style="1" customWidth="1"/>
    <col min="3618" max="3618" width="6" style="1" customWidth="1"/>
    <col min="3619" max="3840" width="9.140625" style="1"/>
    <col min="3841" max="3841" width="4.28515625" style="1" customWidth="1"/>
    <col min="3842" max="3842" width="13.140625" style="1" customWidth="1"/>
    <col min="3843" max="3843" width="7.140625" style="1" customWidth="1"/>
    <col min="3844" max="3844" width="5.85546875" style="1" customWidth="1"/>
    <col min="3845" max="3847" width="5.7109375" style="1" customWidth="1"/>
    <col min="3848" max="3848" width="6" style="1" customWidth="1"/>
    <col min="3849" max="3851" width="5.7109375" style="1" customWidth="1"/>
    <col min="3852" max="3852" width="6.42578125" style="1" customWidth="1"/>
    <col min="3853" max="3856" width="5.7109375" style="1" customWidth="1"/>
    <col min="3857" max="3857" width="7" style="1" customWidth="1"/>
    <col min="3858" max="3860" width="5.7109375" style="1" customWidth="1"/>
    <col min="3861" max="3861" width="6.140625" style="1" customWidth="1"/>
    <col min="3862" max="3869" width="5.7109375" style="1" customWidth="1"/>
    <col min="3870" max="3870" width="5.85546875" style="1" customWidth="1"/>
    <col min="3871" max="3871" width="6.28515625" style="1" customWidth="1"/>
    <col min="3872" max="3872" width="6.42578125" style="1" customWidth="1"/>
    <col min="3873" max="3873" width="5.7109375" style="1" customWidth="1"/>
    <col min="3874" max="3874" width="6" style="1" customWidth="1"/>
    <col min="3875" max="4096" width="9.140625" style="1"/>
    <col min="4097" max="4097" width="4.28515625" style="1" customWidth="1"/>
    <col min="4098" max="4098" width="13.140625" style="1" customWidth="1"/>
    <col min="4099" max="4099" width="7.140625" style="1" customWidth="1"/>
    <col min="4100" max="4100" width="5.85546875" style="1" customWidth="1"/>
    <col min="4101" max="4103" width="5.7109375" style="1" customWidth="1"/>
    <col min="4104" max="4104" width="6" style="1" customWidth="1"/>
    <col min="4105" max="4107" width="5.7109375" style="1" customWidth="1"/>
    <col min="4108" max="4108" width="6.42578125" style="1" customWidth="1"/>
    <col min="4109" max="4112" width="5.7109375" style="1" customWidth="1"/>
    <col min="4113" max="4113" width="7" style="1" customWidth="1"/>
    <col min="4114" max="4116" width="5.7109375" style="1" customWidth="1"/>
    <col min="4117" max="4117" width="6.140625" style="1" customWidth="1"/>
    <col min="4118" max="4125" width="5.7109375" style="1" customWidth="1"/>
    <col min="4126" max="4126" width="5.85546875" style="1" customWidth="1"/>
    <col min="4127" max="4127" width="6.28515625" style="1" customWidth="1"/>
    <col min="4128" max="4128" width="6.42578125" style="1" customWidth="1"/>
    <col min="4129" max="4129" width="5.7109375" style="1" customWidth="1"/>
    <col min="4130" max="4130" width="6" style="1" customWidth="1"/>
    <col min="4131" max="4352" width="9.140625" style="1"/>
    <col min="4353" max="4353" width="4.28515625" style="1" customWidth="1"/>
    <col min="4354" max="4354" width="13.140625" style="1" customWidth="1"/>
    <col min="4355" max="4355" width="7.140625" style="1" customWidth="1"/>
    <col min="4356" max="4356" width="5.85546875" style="1" customWidth="1"/>
    <col min="4357" max="4359" width="5.7109375" style="1" customWidth="1"/>
    <col min="4360" max="4360" width="6" style="1" customWidth="1"/>
    <col min="4361" max="4363" width="5.7109375" style="1" customWidth="1"/>
    <col min="4364" max="4364" width="6.42578125" style="1" customWidth="1"/>
    <col min="4365" max="4368" width="5.7109375" style="1" customWidth="1"/>
    <col min="4369" max="4369" width="7" style="1" customWidth="1"/>
    <col min="4370" max="4372" width="5.7109375" style="1" customWidth="1"/>
    <col min="4373" max="4373" width="6.140625" style="1" customWidth="1"/>
    <col min="4374" max="4381" width="5.7109375" style="1" customWidth="1"/>
    <col min="4382" max="4382" width="5.85546875" style="1" customWidth="1"/>
    <col min="4383" max="4383" width="6.28515625" style="1" customWidth="1"/>
    <col min="4384" max="4384" width="6.42578125" style="1" customWidth="1"/>
    <col min="4385" max="4385" width="5.7109375" style="1" customWidth="1"/>
    <col min="4386" max="4386" width="6" style="1" customWidth="1"/>
    <col min="4387" max="4608" width="9.140625" style="1"/>
    <col min="4609" max="4609" width="4.28515625" style="1" customWidth="1"/>
    <col min="4610" max="4610" width="13.140625" style="1" customWidth="1"/>
    <col min="4611" max="4611" width="7.140625" style="1" customWidth="1"/>
    <col min="4612" max="4612" width="5.85546875" style="1" customWidth="1"/>
    <col min="4613" max="4615" width="5.7109375" style="1" customWidth="1"/>
    <col min="4616" max="4616" width="6" style="1" customWidth="1"/>
    <col min="4617" max="4619" width="5.7109375" style="1" customWidth="1"/>
    <col min="4620" max="4620" width="6.42578125" style="1" customWidth="1"/>
    <col min="4621" max="4624" width="5.7109375" style="1" customWidth="1"/>
    <col min="4625" max="4625" width="7" style="1" customWidth="1"/>
    <col min="4626" max="4628" width="5.7109375" style="1" customWidth="1"/>
    <col min="4629" max="4629" width="6.140625" style="1" customWidth="1"/>
    <col min="4630" max="4637" width="5.7109375" style="1" customWidth="1"/>
    <col min="4638" max="4638" width="5.85546875" style="1" customWidth="1"/>
    <col min="4639" max="4639" width="6.28515625" style="1" customWidth="1"/>
    <col min="4640" max="4640" width="6.42578125" style="1" customWidth="1"/>
    <col min="4641" max="4641" width="5.7109375" style="1" customWidth="1"/>
    <col min="4642" max="4642" width="6" style="1" customWidth="1"/>
    <col min="4643" max="4864" width="9.140625" style="1"/>
    <col min="4865" max="4865" width="4.28515625" style="1" customWidth="1"/>
    <col min="4866" max="4866" width="13.140625" style="1" customWidth="1"/>
    <col min="4867" max="4867" width="7.140625" style="1" customWidth="1"/>
    <col min="4868" max="4868" width="5.85546875" style="1" customWidth="1"/>
    <col min="4869" max="4871" width="5.7109375" style="1" customWidth="1"/>
    <col min="4872" max="4872" width="6" style="1" customWidth="1"/>
    <col min="4873" max="4875" width="5.7109375" style="1" customWidth="1"/>
    <col min="4876" max="4876" width="6.42578125" style="1" customWidth="1"/>
    <col min="4877" max="4880" width="5.7109375" style="1" customWidth="1"/>
    <col min="4881" max="4881" width="7" style="1" customWidth="1"/>
    <col min="4882" max="4884" width="5.7109375" style="1" customWidth="1"/>
    <col min="4885" max="4885" width="6.140625" style="1" customWidth="1"/>
    <col min="4886" max="4893" width="5.7109375" style="1" customWidth="1"/>
    <col min="4894" max="4894" width="5.85546875" style="1" customWidth="1"/>
    <col min="4895" max="4895" width="6.28515625" style="1" customWidth="1"/>
    <col min="4896" max="4896" width="6.42578125" style="1" customWidth="1"/>
    <col min="4897" max="4897" width="5.7109375" style="1" customWidth="1"/>
    <col min="4898" max="4898" width="6" style="1" customWidth="1"/>
    <col min="4899" max="5120" width="9.140625" style="1"/>
    <col min="5121" max="5121" width="4.28515625" style="1" customWidth="1"/>
    <col min="5122" max="5122" width="13.140625" style="1" customWidth="1"/>
    <col min="5123" max="5123" width="7.140625" style="1" customWidth="1"/>
    <col min="5124" max="5124" width="5.85546875" style="1" customWidth="1"/>
    <col min="5125" max="5127" width="5.7109375" style="1" customWidth="1"/>
    <col min="5128" max="5128" width="6" style="1" customWidth="1"/>
    <col min="5129" max="5131" width="5.7109375" style="1" customWidth="1"/>
    <col min="5132" max="5132" width="6.42578125" style="1" customWidth="1"/>
    <col min="5133" max="5136" width="5.7109375" style="1" customWidth="1"/>
    <col min="5137" max="5137" width="7" style="1" customWidth="1"/>
    <col min="5138" max="5140" width="5.7109375" style="1" customWidth="1"/>
    <col min="5141" max="5141" width="6.140625" style="1" customWidth="1"/>
    <col min="5142" max="5149" width="5.7109375" style="1" customWidth="1"/>
    <col min="5150" max="5150" width="5.85546875" style="1" customWidth="1"/>
    <col min="5151" max="5151" width="6.28515625" style="1" customWidth="1"/>
    <col min="5152" max="5152" width="6.42578125" style="1" customWidth="1"/>
    <col min="5153" max="5153" width="5.7109375" style="1" customWidth="1"/>
    <col min="5154" max="5154" width="6" style="1" customWidth="1"/>
    <col min="5155" max="5376" width="9.140625" style="1"/>
    <col min="5377" max="5377" width="4.28515625" style="1" customWidth="1"/>
    <col min="5378" max="5378" width="13.140625" style="1" customWidth="1"/>
    <col min="5379" max="5379" width="7.140625" style="1" customWidth="1"/>
    <col min="5380" max="5380" width="5.85546875" style="1" customWidth="1"/>
    <col min="5381" max="5383" width="5.7109375" style="1" customWidth="1"/>
    <col min="5384" max="5384" width="6" style="1" customWidth="1"/>
    <col min="5385" max="5387" width="5.7109375" style="1" customWidth="1"/>
    <col min="5388" max="5388" width="6.42578125" style="1" customWidth="1"/>
    <col min="5389" max="5392" width="5.7109375" style="1" customWidth="1"/>
    <col min="5393" max="5393" width="7" style="1" customWidth="1"/>
    <col min="5394" max="5396" width="5.7109375" style="1" customWidth="1"/>
    <col min="5397" max="5397" width="6.140625" style="1" customWidth="1"/>
    <col min="5398" max="5405" width="5.7109375" style="1" customWidth="1"/>
    <col min="5406" max="5406" width="5.85546875" style="1" customWidth="1"/>
    <col min="5407" max="5407" width="6.28515625" style="1" customWidth="1"/>
    <col min="5408" max="5408" width="6.42578125" style="1" customWidth="1"/>
    <col min="5409" max="5409" width="5.7109375" style="1" customWidth="1"/>
    <col min="5410" max="5410" width="6" style="1" customWidth="1"/>
    <col min="5411" max="5632" width="9.140625" style="1"/>
    <col min="5633" max="5633" width="4.28515625" style="1" customWidth="1"/>
    <col min="5634" max="5634" width="13.140625" style="1" customWidth="1"/>
    <col min="5635" max="5635" width="7.140625" style="1" customWidth="1"/>
    <col min="5636" max="5636" width="5.85546875" style="1" customWidth="1"/>
    <col min="5637" max="5639" width="5.7109375" style="1" customWidth="1"/>
    <col min="5640" max="5640" width="6" style="1" customWidth="1"/>
    <col min="5641" max="5643" width="5.7109375" style="1" customWidth="1"/>
    <col min="5644" max="5644" width="6.42578125" style="1" customWidth="1"/>
    <col min="5645" max="5648" width="5.7109375" style="1" customWidth="1"/>
    <col min="5649" max="5649" width="7" style="1" customWidth="1"/>
    <col min="5650" max="5652" width="5.7109375" style="1" customWidth="1"/>
    <col min="5653" max="5653" width="6.140625" style="1" customWidth="1"/>
    <col min="5654" max="5661" width="5.7109375" style="1" customWidth="1"/>
    <col min="5662" max="5662" width="5.85546875" style="1" customWidth="1"/>
    <col min="5663" max="5663" width="6.28515625" style="1" customWidth="1"/>
    <col min="5664" max="5664" width="6.42578125" style="1" customWidth="1"/>
    <col min="5665" max="5665" width="5.7109375" style="1" customWidth="1"/>
    <col min="5666" max="5666" width="6" style="1" customWidth="1"/>
    <col min="5667" max="5888" width="9.140625" style="1"/>
    <col min="5889" max="5889" width="4.28515625" style="1" customWidth="1"/>
    <col min="5890" max="5890" width="13.140625" style="1" customWidth="1"/>
    <col min="5891" max="5891" width="7.140625" style="1" customWidth="1"/>
    <col min="5892" max="5892" width="5.85546875" style="1" customWidth="1"/>
    <col min="5893" max="5895" width="5.7109375" style="1" customWidth="1"/>
    <col min="5896" max="5896" width="6" style="1" customWidth="1"/>
    <col min="5897" max="5899" width="5.7109375" style="1" customWidth="1"/>
    <col min="5900" max="5900" width="6.42578125" style="1" customWidth="1"/>
    <col min="5901" max="5904" width="5.7109375" style="1" customWidth="1"/>
    <col min="5905" max="5905" width="7" style="1" customWidth="1"/>
    <col min="5906" max="5908" width="5.7109375" style="1" customWidth="1"/>
    <col min="5909" max="5909" width="6.140625" style="1" customWidth="1"/>
    <col min="5910" max="5917" width="5.7109375" style="1" customWidth="1"/>
    <col min="5918" max="5918" width="5.85546875" style="1" customWidth="1"/>
    <col min="5919" max="5919" width="6.28515625" style="1" customWidth="1"/>
    <col min="5920" max="5920" width="6.42578125" style="1" customWidth="1"/>
    <col min="5921" max="5921" width="5.7109375" style="1" customWidth="1"/>
    <col min="5922" max="5922" width="6" style="1" customWidth="1"/>
    <col min="5923" max="6144" width="9.140625" style="1"/>
    <col min="6145" max="6145" width="4.28515625" style="1" customWidth="1"/>
    <col min="6146" max="6146" width="13.140625" style="1" customWidth="1"/>
    <col min="6147" max="6147" width="7.140625" style="1" customWidth="1"/>
    <col min="6148" max="6148" width="5.85546875" style="1" customWidth="1"/>
    <col min="6149" max="6151" width="5.7109375" style="1" customWidth="1"/>
    <col min="6152" max="6152" width="6" style="1" customWidth="1"/>
    <col min="6153" max="6155" width="5.7109375" style="1" customWidth="1"/>
    <col min="6156" max="6156" width="6.42578125" style="1" customWidth="1"/>
    <col min="6157" max="6160" width="5.7109375" style="1" customWidth="1"/>
    <col min="6161" max="6161" width="7" style="1" customWidth="1"/>
    <col min="6162" max="6164" width="5.7109375" style="1" customWidth="1"/>
    <col min="6165" max="6165" width="6.140625" style="1" customWidth="1"/>
    <col min="6166" max="6173" width="5.7109375" style="1" customWidth="1"/>
    <col min="6174" max="6174" width="5.85546875" style="1" customWidth="1"/>
    <col min="6175" max="6175" width="6.28515625" style="1" customWidth="1"/>
    <col min="6176" max="6176" width="6.42578125" style="1" customWidth="1"/>
    <col min="6177" max="6177" width="5.7109375" style="1" customWidth="1"/>
    <col min="6178" max="6178" width="6" style="1" customWidth="1"/>
    <col min="6179" max="6400" width="9.140625" style="1"/>
    <col min="6401" max="6401" width="4.28515625" style="1" customWidth="1"/>
    <col min="6402" max="6402" width="13.140625" style="1" customWidth="1"/>
    <col min="6403" max="6403" width="7.140625" style="1" customWidth="1"/>
    <col min="6404" max="6404" width="5.85546875" style="1" customWidth="1"/>
    <col min="6405" max="6407" width="5.7109375" style="1" customWidth="1"/>
    <col min="6408" max="6408" width="6" style="1" customWidth="1"/>
    <col min="6409" max="6411" width="5.7109375" style="1" customWidth="1"/>
    <col min="6412" max="6412" width="6.42578125" style="1" customWidth="1"/>
    <col min="6413" max="6416" width="5.7109375" style="1" customWidth="1"/>
    <col min="6417" max="6417" width="7" style="1" customWidth="1"/>
    <col min="6418" max="6420" width="5.7109375" style="1" customWidth="1"/>
    <col min="6421" max="6421" width="6.140625" style="1" customWidth="1"/>
    <col min="6422" max="6429" width="5.7109375" style="1" customWidth="1"/>
    <col min="6430" max="6430" width="5.85546875" style="1" customWidth="1"/>
    <col min="6431" max="6431" width="6.28515625" style="1" customWidth="1"/>
    <col min="6432" max="6432" width="6.42578125" style="1" customWidth="1"/>
    <col min="6433" max="6433" width="5.7109375" style="1" customWidth="1"/>
    <col min="6434" max="6434" width="6" style="1" customWidth="1"/>
    <col min="6435" max="6656" width="9.140625" style="1"/>
    <col min="6657" max="6657" width="4.28515625" style="1" customWidth="1"/>
    <col min="6658" max="6658" width="13.140625" style="1" customWidth="1"/>
    <col min="6659" max="6659" width="7.140625" style="1" customWidth="1"/>
    <col min="6660" max="6660" width="5.85546875" style="1" customWidth="1"/>
    <col min="6661" max="6663" width="5.7109375" style="1" customWidth="1"/>
    <col min="6664" max="6664" width="6" style="1" customWidth="1"/>
    <col min="6665" max="6667" width="5.7109375" style="1" customWidth="1"/>
    <col min="6668" max="6668" width="6.42578125" style="1" customWidth="1"/>
    <col min="6669" max="6672" width="5.7109375" style="1" customWidth="1"/>
    <col min="6673" max="6673" width="7" style="1" customWidth="1"/>
    <col min="6674" max="6676" width="5.7109375" style="1" customWidth="1"/>
    <col min="6677" max="6677" width="6.140625" style="1" customWidth="1"/>
    <col min="6678" max="6685" width="5.7109375" style="1" customWidth="1"/>
    <col min="6686" max="6686" width="5.85546875" style="1" customWidth="1"/>
    <col min="6687" max="6687" width="6.28515625" style="1" customWidth="1"/>
    <col min="6688" max="6688" width="6.42578125" style="1" customWidth="1"/>
    <col min="6689" max="6689" width="5.7109375" style="1" customWidth="1"/>
    <col min="6690" max="6690" width="6" style="1" customWidth="1"/>
    <col min="6691" max="6912" width="9.140625" style="1"/>
    <col min="6913" max="6913" width="4.28515625" style="1" customWidth="1"/>
    <col min="6914" max="6914" width="13.140625" style="1" customWidth="1"/>
    <col min="6915" max="6915" width="7.140625" style="1" customWidth="1"/>
    <col min="6916" max="6916" width="5.85546875" style="1" customWidth="1"/>
    <col min="6917" max="6919" width="5.7109375" style="1" customWidth="1"/>
    <col min="6920" max="6920" width="6" style="1" customWidth="1"/>
    <col min="6921" max="6923" width="5.7109375" style="1" customWidth="1"/>
    <col min="6924" max="6924" width="6.42578125" style="1" customWidth="1"/>
    <col min="6925" max="6928" width="5.7109375" style="1" customWidth="1"/>
    <col min="6929" max="6929" width="7" style="1" customWidth="1"/>
    <col min="6930" max="6932" width="5.7109375" style="1" customWidth="1"/>
    <col min="6933" max="6933" width="6.140625" style="1" customWidth="1"/>
    <col min="6934" max="6941" width="5.7109375" style="1" customWidth="1"/>
    <col min="6942" max="6942" width="5.85546875" style="1" customWidth="1"/>
    <col min="6943" max="6943" width="6.28515625" style="1" customWidth="1"/>
    <col min="6944" max="6944" width="6.42578125" style="1" customWidth="1"/>
    <col min="6945" max="6945" width="5.7109375" style="1" customWidth="1"/>
    <col min="6946" max="6946" width="6" style="1" customWidth="1"/>
    <col min="6947" max="7168" width="9.140625" style="1"/>
    <col min="7169" max="7169" width="4.28515625" style="1" customWidth="1"/>
    <col min="7170" max="7170" width="13.140625" style="1" customWidth="1"/>
    <col min="7171" max="7171" width="7.140625" style="1" customWidth="1"/>
    <col min="7172" max="7172" width="5.85546875" style="1" customWidth="1"/>
    <col min="7173" max="7175" width="5.7109375" style="1" customWidth="1"/>
    <col min="7176" max="7176" width="6" style="1" customWidth="1"/>
    <col min="7177" max="7179" width="5.7109375" style="1" customWidth="1"/>
    <col min="7180" max="7180" width="6.42578125" style="1" customWidth="1"/>
    <col min="7181" max="7184" width="5.7109375" style="1" customWidth="1"/>
    <col min="7185" max="7185" width="7" style="1" customWidth="1"/>
    <col min="7186" max="7188" width="5.7109375" style="1" customWidth="1"/>
    <col min="7189" max="7189" width="6.140625" style="1" customWidth="1"/>
    <col min="7190" max="7197" width="5.7109375" style="1" customWidth="1"/>
    <col min="7198" max="7198" width="5.85546875" style="1" customWidth="1"/>
    <col min="7199" max="7199" width="6.28515625" style="1" customWidth="1"/>
    <col min="7200" max="7200" width="6.42578125" style="1" customWidth="1"/>
    <col min="7201" max="7201" width="5.7109375" style="1" customWidth="1"/>
    <col min="7202" max="7202" width="6" style="1" customWidth="1"/>
    <col min="7203" max="7424" width="9.140625" style="1"/>
    <col min="7425" max="7425" width="4.28515625" style="1" customWidth="1"/>
    <col min="7426" max="7426" width="13.140625" style="1" customWidth="1"/>
    <col min="7427" max="7427" width="7.140625" style="1" customWidth="1"/>
    <col min="7428" max="7428" width="5.85546875" style="1" customWidth="1"/>
    <col min="7429" max="7431" width="5.7109375" style="1" customWidth="1"/>
    <col min="7432" max="7432" width="6" style="1" customWidth="1"/>
    <col min="7433" max="7435" width="5.7109375" style="1" customWidth="1"/>
    <col min="7436" max="7436" width="6.42578125" style="1" customWidth="1"/>
    <col min="7437" max="7440" width="5.7109375" style="1" customWidth="1"/>
    <col min="7441" max="7441" width="7" style="1" customWidth="1"/>
    <col min="7442" max="7444" width="5.7109375" style="1" customWidth="1"/>
    <col min="7445" max="7445" width="6.140625" style="1" customWidth="1"/>
    <col min="7446" max="7453" width="5.7109375" style="1" customWidth="1"/>
    <col min="7454" max="7454" width="5.85546875" style="1" customWidth="1"/>
    <col min="7455" max="7455" width="6.28515625" style="1" customWidth="1"/>
    <col min="7456" max="7456" width="6.42578125" style="1" customWidth="1"/>
    <col min="7457" max="7457" width="5.7109375" style="1" customWidth="1"/>
    <col min="7458" max="7458" width="6" style="1" customWidth="1"/>
    <col min="7459" max="7680" width="9.140625" style="1"/>
    <col min="7681" max="7681" width="4.28515625" style="1" customWidth="1"/>
    <col min="7682" max="7682" width="13.140625" style="1" customWidth="1"/>
    <col min="7683" max="7683" width="7.140625" style="1" customWidth="1"/>
    <col min="7684" max="7684" width="5.85546875" style="1" customWidth="1"/>
    <col min="7685" max="7687" width="5.7109375" style="1" customWidth="1"/>
    <col min="7688" max="7688" width="6" style="1" customWidth="1"/>
    <col min="7689" max="7691" width="5.7109375" style="1" customWidth="1"/>
    <col min="7692" max="7692" width="6.42578125" style="1" customWidth="1"/>
    <col min="7693" max="7696" width="5.7109375" style="1" customWidth="1"/>
    <col min="7697" max="7697" width="7" style="1" customWidth="1"/>
    <col min="7698" max="7700" width="5.7109375" style="1" customWidth="1"/>
    <col min="7701" max="7701" width="6.140625" style="1" customWidth="1"/>
    <col min="7702" max="7709" width="5.7109375" style="1" customWidth="1"/>
    <col min="7710" max="7710" width="5.85546875" style="1" customWidth="1"/>
    <col min="7711" max="7711" width="6.28515625" style="1" customWidth="1"/>
    <col min="7712" max="7712" width="6.42578125" style="1" customWidth="1"/>
    <col min="7713" max="7713" width="5.7109375" style="1" customWidth="1"/>
    <col min="7714" max="7714" width="6" style="1" customWidth="1"/>
    <col min="7715" max="7936" width="9.140625" style="1"/>
    <col min="7937" max="7937" width="4.28515625" style="1" customWidth="1"/>
    <col min="7938" max="7938" width="13.140625" style="1" customWidth="1"/>
    <col min="7939" max="7939" width="7.140625" style="1" customWidth="1"/>
    <col min="7940" max="7940" width="5.85546875" style="1" customWidth="1"/>
    <col min="7941" max="7943" width="5.7109375" style="1" customWidth="1"/>
    <col min="7944" max="7944" width="6" style="1" customWidth="1"/>
    <col min="7945" max="7947" width="5.7109375" style="1" customWidth="1"/>
    <col min="7948" max="7948" width="6.42578125" style="1" customWidth="1"/>
    <col min="7949" max="7952" width="5.7109375" style="1" customWidth="1"/>
    <col min="7953" max="7953" width="7" style="1" customWidth="1"/>
    <col min="7954" max="7956" width="5.7109375" style="1" customWidth="1"/>
    <col min="7957" max="7957" width="6.140625" style="1" customWidth="1"/>
    <col min="7958" max="7965" width="5.7109375" style="1" customWidth="1"/>
    <col min="7966" max="7966" width="5.85546875" style="1" customWidth="1"/>
    <col min="7967" max="7967" width="6.28515625" style="1" customWidth="1"/>
    <col min="7968" max="7968" width="6.42578125" style="1" customWidth="1"/>
    <col min="7969" max="7969" width="5.7109375" style="1" customWidth="1"/>
    <col min="7970" max="7970" width="6" style="1" customWidth="1"/>
    <col min="7971" max="8192" width="9.140625" style="1"/>
    <col min="8193" max="8193" width="4.28515625" style="1" customWidth="1"/>
    <col min="8194" max="8194" width="13.140625" style="1" customWidth="1"/>
    <col min="8195" max="8195" width="7.140625" style="1" customWidth="1"/>
    <col min="8196" max="8196" width="5.85546875" style="1" customWidth="1"/>
    <col min="8197" max="8199" width="5.7109375" style="1" customWidth="1"/>
    <col min="8200" max="8200" width="6" style="1" customWidth="1"/>
    <col min="8201" max="8203" width="5.7109375" style="1" customWidth="1"/>
    <col min="8204" max="8204" width="6.42578125" style="1" customWidth="1"/>
    <col min="8205" max="8208" width="5.7109375" style="1" customWidth="1"/>
    <col min="8209" max="8209" width="7" style="1" customWidth="1"/>
    <col min="8210" max="8212" width="5.7109375" style="1" customWidth="1"/>
    <col min="8213" max="8213" width="6.140625" style="1" customWidth="1"/>
    <col min="8214" max="8221" width="5.7109375" style="1" customWidth="1"/>
    <col min="8222" max="8222" width="5.85546875" style="1" customWidth="1"/>
    <col min="8223" max="8223" width="6.28515625" style="1" customWidth="1"/>
    <col min="8224" max="8224" width="6.42578125" style="1" customWidth="1"/>
    <col min="8225" max="8225" width="5.7109375" style="1" customWidth="1"/>
    <col min="8226" max="8226" width="6" style="1" customWidth="1"/>
    <col min="8227" max="8448" width="9.140625" style="1"/>
    <col min="8449" max="8449" width="4.28515625" style="1" customWidth="1"/>
    <col min="8450" max="8450" width="13.140625" style="1" customWidth="1"/>
    <col min="8451" max="8451" width="7.140625" style="1" customWidth="1"/>
    <col min="8452" max="8452" width="5.85546875" style="1" customWidth="1"/>
    <col min="8453" max="8455" width="5.7109375" style="1" customWidth="1"/>
    <col min="8456" max="8456" width="6" style="1" customWidth="1"/>
    <col min="8457" max="8459" width="5.7109375" style="1" customWidth="1"/>
    <col min="8460" max="8460" width="6.42578125" style="1" customWidth="1"/>
    <col min="8461" max="8464" width="5.7109375" style="1" customWidth="1"/>
    <col min="8465" max="8465" width="7" style="1" customWidth="1"/>
    <col min="8466" max="8468" width="5.7109375" style="1" customWidth="1"/>
    <col min="8469" max="8469" width="6.140625" style="1" customWidth="1"/>
    <col min="8470" max="8477" width="5.7109375" style="1" customWidth="1"/>
    <col min="8478" max="8478" width="5.85546875" style="1" customWidth="1"/>
    <col min="8479" max="8479" width="6.28515625" style="1" customWidth="1"/>
    <col min="8480" max="8480" width="6.42578125" style="1" customWidth="1"/>
    <col min="8481" max="8481" width="5.7109375" style="1" customWidth="1"/>
    <col min="8482" max="8482" width="6" style="1" customWidth="1"/>
    <col min="8483" max="8704" width="9.140625" style="1"/>
    <col min="8705" max="8705" width="4.28515625" style="1" customWidth="1"/>
    <col min="8706" max="8706" width="13.140625" style="1" customWidth="1"/>
    <col min="8707" max="8707" width="7.140625" style="1" customWidth="1"/>
    <col min="8708" max="8708" width="5.85546875" style="1" customWidth="1"/>
    <col min="8709" max="8711" width="5.7109375" style="1" customWidth="1"/>
    <col min="8712" max="8712" width="6" style="1" customWidth="1"/>
    <col min="8713" max="8715" width="5.7109375" style="1" customWidth="1"/>
    <col min="8716" max="8716" width="6.42578125" style="1" customWidth="1"/>
    <col min="8717" max="8720" width="5.7109375" style="1" customWidth="1"/>
    <col min="8721" max="8721" width="7" style="1" customWidth="1"/>
    <col min="8722" max="8724" width="5.7109375" style="1" customWidth="1"/>
    <col min="8725" max="8725" width="6.140625" style="1" customWidth="1"/>
    <col min="8726" max="8733" width="5.7109375" style="1" customWidth="1"/>
    <col min="8734" max="8734" width="5.85546875" style="1" customWidth="1"/>
    <col min="8735" max="8735" width="6.28515625" style="1" customWidth="1"/>
    <col min="8736" max="8736" width="6.42578125" style="1" customWidth="1"/>
    <col min="8737" max="8737" width="5.7109375" style="1" customWidth="1"/>
    <col min="8738" max="8738" width="6" style="1" customWidth="1"/>
    <col min="8739" max="8960" width="9.140625" style="1"/>
    <col min="8961" max="8961" width="4.28515625" style="1" customWidth="1"/>
    <col min="8962" max="8962" width="13.140625" style="1" customWidth="1"/>
    <col min="8963" max="8963" width="7.140625" style="1" customWidth="1"/>
    <col min="8964" max="8964" width="5.85546875" style="1" customWidth="1"/>
    <col min="8965" max="8967" width="5.7109375" style="1" customWidth="1"/>
    <col min="8968" max="8968" width="6" style="1" customWidth="1"/>
    <col min="8969" max="8971" width="5.7109375" style="1" customWidth="1"/>
    <col min="8972" max="8972" width="6.42578125" style="1" customWidth="1"/>
    <col min="8973" max="8976" width="5.7109375" style="1" customWidth="1"/>
    <col min="8977" max="8977" width="7" style="1" customWidth="1"/>
    <col min="8978" max="8980" width="5.7109375" style="1" customWidth="1"/>
    <col min="8981" max="8981" width="6.140625" style="1" customWidth="1"/>
    <col min="8982" max="8989" width="5.7109375" style="1" customWidth="1"/>
    <col min="8990" max="8990" width="5.85546875" style="1" customWidth="1"/>
    <col min="8991" max="8991" width="6.28515625" style="1" customWidth="1"/>
    <col min="8992" max="8992" width="6.42578125" style="1" customWidth="1"/>
    <col min="8993" max="8993" width="5.7109375" style="1" customWidth="1"/>
    <col min="8994" max="8994" width="6" style="1" customWidth="1"/>
    <col min="8995" max="9216" width="9.140625" style="1"/>
    <col min="9217" max="9217" width="4.28515625" style="1" customWidth="1"/>
    <col min="9218" max="9218" width="13.140625" style="1" customWidth="1"/>
    <col min="9219" max="9219" width="7.140625" style="1" customWidth="1"/>
    <col min="9220" max="9220" width="5.85546875" style="1" customWidth="1"/>
    <col min="9221" max="9223" width="5.7109375" style="1" customWidth="1"/>
    <col min="9224" max="9224" width="6" style="1" customWidth="1"/>
    <col min="9225" max="9227" width="5.7109375" style="1" customWidth="1"/>
    <col min="9228" max="9228" width="6.42578125" style="1" customWidth="1"/>
    <col min="9229" max="9232" width="5.7109375" style="1" customWidth="1"/>
    <col min="9233" max="9233" width="7" style="1" customWidth="1"/>
    <col min="9234" max="9236" width="5.7109375" style="1" customWidth="1"/>
    <col min="9237" max="9237" width="6.140625" style="1" customWidth="1"/>
    <col min="9238" max="9245" width="5.7109375" style="1" customWidth="1"/>
    <col min="9246" max="9246" width="5.85546875" style="1" customWidth="1"/>
    <col min="9247" max="9247" width="6.28515625" style="1" customWidth="1"/>
    <col min="9248" max="9248" width="6.42578125" style="1" customWidth="1"/>
    <col min="9249" max="9249" width="5.7109375" style="1" customWidth="1"/>
    <col min="9250" max="9250" width="6" style="1" customWidth="1"/>
    <col min="9251" max="9472" width="9.140625" style="1"/>
    <col min="9473" max="9473" width="4.28515625" style="1" customWidth="1"/>
    <col min="9474" max="9474" width="13.140625" style="1" customWidth="1"/>
    <col min="9475" max="9475" width="7.140625" style="1" customWidth="1"/>
    <col min="9476" max="9476" width="5.85546875" style="1" customWidth="1"/>
    <col min="9477" max="9479" width="5.7109375" style="1" customWidth="1"/>
    <col min="9480" max="9480" width="6" style="1" customWidth="1"/>
    <col min="9481" max="9483" width="5.7109375" style="1" customWidth="1"/>
    <col min="9484" max="9484" width="6.42578125" style="1" customWidth="1"/>
    <col min="9485" max="9488" width="5.7109375" style="1" customWidth="1"/>
    <col min="9489" max="9489" width="7" style="1" customWidth="1"/>
    <col min="9490" max="9492" width="5.7109375" style="1" customWidth="1"/>
    <col min="9493" max="9493" width="6.140625" style="1" customWidth="1"/>
    <col min="9494" max="9501" width="5.7109375" style="1" customWidth="1"/>
    <col min="9502" max="9502" width="5.85546875" style="1" customWidth="1"/>
    <col min="9503" max="9503" width="6.28515625" style="1" customWidth="1"/>
    <col min="9504" max="9504" width="6.42578125" style="1" customWidth="1"/>
    <col min="9505" max="9505" width="5.7109375" style="1" customWidth="1"/>
    <col min="9506" max="9506" width="6" style="1" customWidth="1"/>
    <col min="9507" max="9728" width="9.140625" style="1"/>
    <col min="9729" max="9729" width="4.28515625" style="1" customWidth="1"/>
    <col min="9730" max="9730" width="13.140625" style="1" customWidth="1"/>
    <col min="9731" max="9731" width="7.140625" style="1" customWidth="1"/>
    <col min="9732" max="9732" width="5.85546875" style="1" customWidth="1"/>
    <col min="9733" max="9735" width="5.7109375" style="1" customWidth="1"/>
    <col min="9736" max="9736" width="6" style="1" customWidth="1"/>
    <col min="9737" max="9739" width="5.7109375" style="1" customWidth="1"/>
    <col min="9740" max="9740" width="6.42578125" style="1" customWidth="1"/>
    <col min="9741" max="9744" width="5.7109375" style="1" customWidth="1"/>
    <col min="9745" max="9745" width="7" style="1" customWidth="1"/>
    <col min="9746" max="9748" width="5.7109375" style="1" customWidth="1"/>
    <col min="9749" max="9749" width="6.140625" style="1" customWidth="1"/>
    <col min="9750" max="9757" width="5.7109375" style="1" customWidth="1"/>
    <col min="9758" max="9758" width="5.85546875" style="1" customWidth="1"/>
    <col min="9759" max="9759" width="6.28515625" style="1" customWidth="1"/>
    <col min="9760" max="9760" width="6.42578125" style="1" customWidth="1"/>
    <col min="9761" max="9761" width="5.7109375" style="1" customWidth="1"/>
    <col min="9762" max="9762" width="6" style="1" customWidth="1"/>
    <col min="9763" max="9984" width="9.140625" style="1"/>
    <col min="9985" max="9985" width="4.28515625" style="1" customWidth="1"/>
    <col min="9986" max="9986" width="13.140625" style="1" customWidth="1"/>
    <col min="9987" max="9987" width="7.140625" style="1" customWidth="1"/>
    <col min="9988" max="9988" width="5.85546875" style="1" customWidth="1"/>
    <col min="9989" max="9991" width="5.7109375" style="1" customWidth="1"/>
    <col min="9992" max="9992" width="6" style="1" customWidth="1"/>
    <col min="9993" max="9995" width="5.7109375" style="1" customWidth="1"/>
    <col min="9996" max="9996" width="6.42578125" style="1" customWidth="1"/>
    <col min="9997" max="10000" width="5.7109375" style="1" customWidth="1"/>
    <col min="10001" max="10001" width="7" style="1" customWidth="1"/>
    <col min="10002" max="10004" width="5.7109375" style="1" customWidth="1"/>
    <col min="10005" max="10005" width="6.140625" style="1" customWidth="1"/>
    <col min="10006" max="10013" width="5.7109375" style="1" customWidth="1"/>
    <col min="10014" max="10014" width="5.85546875" style="1" customWidth="1"/>
    <col min="10015" max="10015" width="6.28515625" style="1" customWidth="1"/>
    <col min="10016" max="10016" width="6.42578125" style="1" customWidth="1"/>
    <col min="10017" max="10017" width="5.7109375" style="1" customWidth="1"/>
    <col min="10018" max="10018" width="6" style="1" customWidth="1"/>
    <col min="10019" max="10240" width="9.140625" style="1"/>
    <col min="10241" max="10241" width="4.28515625" style="1" customWidth="1"/>
    <col min="10242" max="10242" width="13.140625" style="1" customWidth="1"/>
    <col min="10243" max="10243" width="7.140625" style="1" customWidth="1"/>
    <col min="10244" max="10244" width="5.85546875" style="1" customWidth="1"/>
    <col min="10245" max="10247" width="5.7109375" style="1" customWidth="1"/>
    <col min="10248" max="10248" width="6" style="1" customWidth="1"/>
    <col min="10249" max="10251" width="5.7109375" style="1" customWidth="1"/>
    <col min="10252" max="10252" width="6.42578125" style="1" customWidth="1"/>
    <col min="10253" max="10256" width="5.7109375" style="1" customWidth="1"/>
    <col min="10257" max="10257" width="7" style="1" customWidth="1"/>
    <col min="10258" max="10260" width="5.7109375" style="1" customWidth="1"/>
    <col min="10261" max="10261" width="6.140625" style="1" customWidth="1"/>
    <col min="10262" max="10269" width="5.7109375" style="1" customWidth="1"/>
    <col min="10270" max="10270" width="5.85546875" style="1" customWidth="1"/>
    <col min="10271" max="10271" width="6.28515625" style="1" customWidth="1"/>
    <col min="10272" max="10272" width="6.42578125" style="1" customWidth="1"/>
    <col min="10273" max="10273" width="5.7109375" style="1" customWidth="1"/>
    <col min="10274" max="10274" width="6" style="1" customWidth="1"/>
    <col min="10275" max="10496" width="9.140625" style="1"/>
    <col min="10497" max="10497" width="4.28515625" style="1" customWidth="1"/>
    <col min="10498" max="10498" width="13.140625" style="1" customWidth="1"/>
    <col min="10499" max="10499" width="7.140625" style="1" customWidth="1"/>
    <col min="10500" max="10500" width="5.85546875" style="1" customWidth="1"/>
    <col min="10501" max="10503" width="5.7109375" style="1" customWidth="1"/>
    <col min="10504" max="10504" width="6" style="1" customWidth="1"/>
    <col min="10505" max="10507" width="5.7109375" style="1" customWidth="1"/>
    <col min="10508" max="10508" width="6.42578125" style="1" customWidth="1"/>
    <col min="10509" max="10512" width="5.7109375" style="1" customWidth="1"/>
    <col min="10513" max="10513" width="7" style="1" customWidth="1"/>
    <col min="10514" max="10516" width="5.7109375" style="1" customWidth="1"/>
    <col min="10517" max="10517" width="6.140625" style="1" customWidth="1"/>
    <col min="10518" max="10525" width="5.7109375" style="1" customWidth="1"/>
    <col min="10526" max="10526" width="5.85546875" style="1" customWidth="1"/>
    <col min="10527" max="10527" width="6.28515625" style="1" customWidth="1"/>
    <col min="10528" max="10528" width="6.42578125" style="1" customWidth="1"/>
    <col min="10529" max="10529" width="5.7109375" style="1" customWidth="1"/>
    <col min="10530" max="10530" width="6" style="1" customWidth="1"/>
    <col min="10531" max="10752" width="9.140625" style="1"/>
    <col min="10753" max="10753" width="4.28515625" style="1" customWidth="1"/>
    <col min="10754" max="10754" width="13.140625" style="1" customWidth="1"/>
    <col min="10755" max="10755" width="7.140625" style="1" customWidth="1"/>
    <col min="10756" max="10756" width="5.85546875" style="1" customWidth="1"/>
    <col min="10757" max="10759" width="5.7109375" style="1" customWidth="1"/>
    <col min="10760" max="10760" width="6" style="1" customWidth="1"/>
    <col min="10761" max="10763" width="5.7109375" style="1" customWidth="1"/>
    <col min="10764" max="10764" width="6.42578125" style="1" customWidth="1"/>
    <col min="10765" max="10768" width="5.7109375" style="1" customWidth="1"/>
    <col min="10769" max="10769" width="7" style="1" customWidth="1"/>
    <col min="10770" max="10772" width="5.7109375" style="1" customWidth="1"/>
    <col min="10773" max="10773" width="6.140625" style="1" customWidth="1"/>
    <col min="10774" max="10781" width="5.7109375" style="1" customWidth="1"/>
    <col min="10782" max="10782" width="5.85546875" style="1" customWidth="1"/>
    <col min="10783" max="10783" width="6.28515625" style="1" customWidth="1"/>
    <col min="10784" max="10784" width="6.42578125" style="1" customWidth="1"/>
    <col min="10785" max="10785" width="5.7109375" style="1" customWidth="1"/>
    <col min="10786" max="10786" width="6" style="1" customWidth="1"/>
    <col min="10787" max="11008" width="9.140625" style="1"/>
    <col min="11009" max="11009" width="4.28515625" style="1" customWidth="1"/>
    <col min="11010" max="11010" width="13.140625" style="1" customWidth="1"/>
    <col min="11011" max="11011" width="7.140625" style="1" customWidth="1"/>
    <col min="11012" max="11012" width="5.85546875" style="1" customWidth="1"/>
    <col min="11013" max="11015" width="5.7109375" style="1" customWidth="1"/>
    <col min="11016" max="11016" width="6" style="1" customWidth="1"/>
    <col min="11017" max="11019" width="5.7109375" style="1" customWidth="1"/>
    <col min="11020" max="11020" width="6.42578125" style="1" customWidth="1"/>
    <col min="11021" max="11024" width="5.7109375" style="1" customWidth="1"/>
    <col min="11025" max="11025" width="7" style="1" customWidth="1"/>
    <col min="11026" max="11028" width="5.7109375" style="1" customWidth="1"/>
    <col min="11029" max="11029" width="6.140625" style="1" customWidth="1"/>
    <col min="11030" max="11037" width="5.7109375" style="1" customWidth="1"/>
    <col min="11038" max="11038" width="5.85546875" style="1" customWidth="1"/>
    <col min="11039" max="11039" width="6.28515625" style="1" customWidth="1"/>
    <col min="11040" max="11040" width="6.42578125" style="1" customWidth="1"/>
    <col min="11041" max="11041" width="5.7109375" style="1" customWidth="1"/>
    <col min="11042" max="11042" width="6" style="1" customWidth="1"/>
    <col min="11043" max="11264" width="9.140625" style="1"/>
    <col min="11265" max="11265" width="4.28515625" style="1" customWidth="1"/>
    <col min="11266" max="11266" width="13.140625" style="1" customWidth="1"/>
    <col min="11267" max="11267" width="7.140625" style="1" customWidth="1"/>
    <col min="11268" max="11268" width="5.85546875" style="1" customWidth="1"/>
    <col min="11269" max="11271" width="5.7109375" style="1" customWidth="1"/>
    <col min="11272" max="11272" width="6" style="1" customWidth="1"/>
    <col min="11273" max="11275" width="5.7109375" style="1" customWidth="1"/>
    <col min="11276" max="11276" width="6.42578125" style="1" customWidth="1"/>
    <col min="11277" max="11280" width="5.7109375" style="1" customWidth="1"/>
    <col min="11281" max="11281" width="7" style="1" customWidth="1"/>
    <col min="11282" max="11284" width="5.7109375" style="1" customWidth="1"/>
    <col min="11285" max="11285" width="6.140625" style="1" customWidth="1"/>
    <col min="11286" max="11293" width="5.7109375" style="1" customWidth="1"/>
    <col min="11294" max="11294" width="5.85546875" style="1" customWidth="1"/>
    <col min="11295" max="11295" width="6.28515625" style="1" customWidth="1"/>
    <col min="11296" max="11296" width="6.42578125" style="1" customWidth="1"/>
    <col min="11297" max="11297" width="5.7109375" style="1" customWidth="1"/>
    <col min="11298" max="11298" width="6" style="1" customWidth="1"/>
    <col min="11299" max="11520" width="9.140625" style="1"/>
    <col min="11521" max="11521" width="4.28515625" style="1" customWidth="1"/>
    <col min="11522" max="11522" width="13.140625" style="1" customWidth="1"/>
    <col min="11523" max="11523" width="7.140625" style="1" customWidth="1"/>
    <col min="11524" max="11524" width="5.85546875" style="1" customWidth="1"/>
    <col min="11525" max="11527" width="5.7109375" style="1" customWidth="1"/>
    <col min="11528" max="11528" width="6" style="1" customWidth="1"/>
    <col min="11529" max="11531" width="5.7109375" style="1" customWidth="1"/>
    <col min="11532" max="11532" width="6.42578125" style="1" customWidth="1"/>
    <col min="11533" max="11536" width="5.7109375" style="1" customWidth="1"/>
    <col min="11537" max="11537" width="7" style="1" customWidth="1"/>
    <col min="11538" max="11540" width="5.7109375" style="1" customWidth="1"/>
    <col min="11541" max="11541" width="6.140625" style="1" customWidth="1"/>
    <col min="11542" max="11549" width="5.7109375" style="1" customWidth="1"/>
    <col min="11550" max="11550" width="5.85546875" style="1" customWidth="1"/>
    <col min="11551" max="11551" width="6.28515625" style="1" customWidth="1"/>
    <col min="11552" max="11552" width="6.42578125" style="1" customWidth="1"/>
    <col min="11553" max="11553" width="5.7109375" style="1" customWidth="1"/>
    <col min="11554" max="11554" width="6" style="1" customWidth="1"/>
    <col min="11555" max="11776" width="9.140625" style="1"/>
    <col min="11777" max="11777" width="4.28515625" style="1" customWidth="1"/>
    <col min="11778" max="11778" width="13.140625" style="1" customWidth="1"/>
    <col min="11779" max="11779" width="7.140625" style="1" customWidth="1"/>
    <col min="11780" max="11780" width="5.85546875" style="1" customWidth="1"/>
    <col min="11781" max="11783" width="5.7109375" style="1" customWidth="1"/>
    <col min="11784" max="11784" width="6" style="1" customWidth="1"/>
    <col min="11785" max="11787" width="5.7109375" style="1" customWidth="1"/>
    <col min="11788" max="11788" width="6.42578125" style="1" customWidth="1"/>
    <col min="11789" max="11792" width="5.7109375" style="1" customWidth="1"/>
    <col min="11793" max="11793" width="7" style="1" customWidth="1"/>
    <col min="11794" max="11796" width="5.7109375" style="1" customWidth="1"/>
    <col min="11797" max="11797" width="6.140625" style="1" customWidth="1"/>
    <col min="11798" max="11805" width="5.7109375" style="1" customWidth="1"/>
    <col min="11806" max="11806" width="5.85546875" style="1" customWidth="1"/>
    <col min="11807" max="11807" width="6.28515625" style="1" customWidth="1"/>
    <col min="11808" max="11808" width="6.42578125" style="1" customWidth="1"/>
    <col min="11809" max="11809" width="5.7109375" style="1" customWidth="1"/>
    <col min="11810" max="11810" width="6" style="1" customWidth="1"/>
    <col min="11811" max="12032" width="9.140625" style="1"/>
    <col min="12033" max="12033" width="4.28515625" style="1" customWidth="1"/>
    <col min="12034" max="12034" width="13.140625" style="1" customWidth="1"/>
    <col min="12035" max="12035" width="7.140625" style="1" customWidth="1"/>
    <col min="12036" max="12036" width="5.85546875" style="1" customWidth="1"/>
    <col min="12037" max="12039" width="5.7109375" style="1" customWidth="1"/>
    <col min="12040" max="12040" width="6" style="1" customWidth="1"/>
    <col min="12041" max="12043" width="5.7109375" style="1" customWidth="1"/>
    <col min="12044" max="12044" width="6.42578125" style="1" customWidth="1"/>
    <col min="12045" max="12048" width="5.7109375" style="1" customWidth="1"/>
    <col min="12049" max="12049" width="7" style="1" customWidth="1"/>
    <col min="12050" max="12052" width="5.7109375" style="1" customWidth="1"/>
    <col min="12053" max="12053" width="6.140625" style="1" customWidth="1"/>
    <col min="12054" max="12061" width="5.7109375" style="1" customWidth="1"/>
    <col min="12062" max="12062" width="5.85546875" style="1" customWidth="1"/>
    <col min="12063" max="12063" width="6.28515625" style="1" customWidth="1"/>
    <col min="12064" max="12064" width="6.42578125" style="1" customWidth="1"/>
    <col min="12065" max="12065" width="5.7109375" style="1" customWidth="1"/>
    <col min="12066" max="12066" width="6" style="1" customWidth="1"/>
    <col min="12067" max="12288" width="9.140625" style="1"/>
    <col min="12289" max="12289" width="4.28515625" style="1" customWidth="1"/>
    <col min="12290" max="12290" width="13.140625" style="1" customWidth="1"/>
    <col min="12291" max="12291" width="7.140625" style="1" customWidth="1"/>
    <col min="12292" max="12292" width="5.85546875" style="1" customWidth="1"/>
    <col min="12293" max="12295" width="5.7109375" style="1" customWidth="1"/>
    <col min="12296" max="12296" width="6" style="1" customWidth="1"/>
    <col min="12297" max="12299" width="5.7109375" style="1" customWidth="1"/>
    <col min="12300" max="12300" width="6.42578125" style="1" customWidth="1"/>
    <col min="12301" max="12304" width="5.7109375" style="1" customWidth="1"/>
    <col min="12305" max="12305" width="7" style="1" customWidth="1"/>
    <col min="12306" max="12308" width="5.7109375" style="1" customWidth="1"/>
    <col min="12309" max="12309" width="6.140625" style="1" customWidth="1"/>
    <col min="12310" max="12317" width="5.7109375" style="1" customWidth="1"/>
    <col min="12318" max="12318" width="5.85546875" style="1" customWidth="1"/>
    <col min="12319" max="12319" width="6.28515625" style="1" customWidth="1"/>
    <col min="12320" max="12320" width="6.42578125" style="1" customWidth="1"/>
    <col min="12321" max="12321" width="5.7109375" style="1" customWidth="1"/>
    <col min="12322" max="12322" width="6" style="1" customWidth="1"/>
    <col min="12323" max="12544" width="9.140625" style="1"/>
    <col min="12545" max="12545" width="4.28515625" style="1" customWidth="1"/>
    <col min="12546" max="12546" width="13.140625" style="1" customWidth="1"/>
    <col min="12547" max="12547" width="7.140625" style="1" customWidth="1"/>
    <col min="12548" max="12548" width="5.85546875" style="1" customWidth="1"/>
    <col min="12549" max="12551" width="5.7109375" style="1" customWidth="1"/>
    <col min="12552" max="12552" width="6" style="1" customWidth="1"/>
    <col min="12553" max="12555" width="5.7109375" style="1" customWidth="1"/>
    <col min="12556" max="12556" width="6.42578125" style="1" customWidth="1"/>
    <col min="12557" max="12560" width="5.7109375" style="1" customWidth="1"/>
    <col min="12561" max="12561" width="7" style="1" customWidth="1"/>
    <col min="12562" max="12564" width="5.7109375" style="1" customWidth="1"/>
    <col min="12565" max="12565" width="6.140625" style="1" customWidth="1"/>
    <col min="12566" max="12573" width="5.7109375" style="1" customWidth="1"/>
    <col min="12574" max="12574" width="5.85546875" style="1" customWidth="1"/>
    <col min="12575" max="12575" width="6.28515625" style="1" customWidth="1"/>
    <col min="12576" max="12576" width="6.42578125" style="1" customWidth="1"/>
    <col min="12577" max="12577" width="5.7109375" style="1" customWidth="1"/>
    <col min="12578" max="12578" width="6" style="1" customWidth="1"/>
    <col min="12579" max="12800" width="9.140625" style="1"/>
    <col min="12801" max="12801" width="4.28515625" style="1" customWidth="1"/>
    <col min="12802" max="12802" width="13.140625" style="1" customWidth="1"/>
    <col min="12803" max="12803" width="7.140625" style="1" customWidth="1"/>
    <col min="12804" max="12804" width="5.85546875" style="1" customWidth="1"/>
    <col min="12805" max="12807" width="5.7109375" style="1" customWidth="1"/>
    <col min="12808" max="12808" width="6" style="1" customWidth="1"/>
    <col min="12809" max="12811" width="5.7109375" style="1" customWidth="1"/>
    <col min="12812" max="12812" width="6.42578125" style="1" customWidth="1"/>
    <col min="12813" max="12816" width="5.7109375" style="1" customWidth="1"/>
    <col min="12817" max="12817" width="7" style="1" customWidth="1"/>
    <col min="12818" max="12820" width="5.7109375" style="1" customWidth="1"/>
    <col min="12821" max="12821" width="6.140625" style="1" customWidth="1"/>
    <col min="12822" max="12829" width="5.7109375" style="1" customWidth="1"/>
    <col min="12830" max="12830" width="5.85546875" style="1" customWidth="1"/>
    <col min="12831" max="12831" width="6.28515625" style="1" customWidth="1"/>
    <col min="12832" max="12832" width="6.42578125" style="1" customWidth="1"/>
    <col min="12833" max="12833" width="5.7109375" style="1" customWidth="1"/>
    <col min="12834" max="12834" width="6" style="1" customWidth="1"/>
    <col min="12835" max="13056" width="9.140625" style="1"/>
    <col min="13057" max="13057" width="4.28515625" style="1" customWidth="1"/>
    <col min="13058" max="13058" width="13.140625" style="1" customWidth="1"/>
    <col min="13059" max="13059" width="7.140625" style="1" customWidth="1"/>
    <col min="13060" max="13060" width="5.85546875" style="1" customWidth="1"/>
    <col min="13061" max="13063" width="5.7109375" style="1" customWidth="1"/>
    <col min="13064" max="13064" width="6" style="1" customWidth="1"/>
    <col min="13065" max="13067" width="5.7109375" style="1" customWidth="1"/>
    <col min="13068" max="13068" width="6.42578125" style="1" customWidth="1"/>
    <col min="13069" max="13072" width="5.7109375" style="1" customWidth="1"/>
    <col min="13073" max="13073" width="7" style="1" customWidth="1"/>
    <col min="13074" max="13076" width="5.7109375" style="1" customWidth="1"/>
    <col min="13077" max="13077" width="6.140625" style="1" customWidth="1"/>
    <col min="13078" max="13085" width="5.7109375" style="1" customWidth="1"/>
    <col min="13086" max="13086" width="5.85546875" style="1" customWidth="1"/>
    <col min="13087" max="13087" width="6.28515625" style="1" customWidth="1"/>
    <col min="13088" max="13088" width="6.42578125" style="1" customWidth="1"/>
    <col min="13089" max="13089" width="5.7109375" style="1" customWidth="1"/>
    <col min="13090" max="13090" width="6" style="1" customWidth="1"/>
    <col min="13091" max="13312" width="9.140625" style="1"/>
    <col min="13313" max="13313" width="4.28515625" style="1" customWidth="1"/>
    <col min="13314" max="13314" width="13.140625" style="1" customWidth="1"/>
    <col min="13315" max="13315" width="7.140625" style="1" customWidth="1"/>
    <col min="13316" max="13316" width="5.85546875" style="1" customWidth="1"/>
    <col min="13317" max="13319" width="5.7109375" style="1" customWidth="1"/>
    <col min="13320" max="13320" width="6" style="1" customWidth="1"/>
    <col min="13321" max="13323" width="5.7109375" style="1" customWidth="1"/>
    <col min="13324" max="13324" width="6.42578125" style="1" customWidth="1"/>
    <col min="13325" max="13328" width="5.7109375" style="1" customWidth="1"/>
    <col min="13329" max="13329" width="7" style="1" customWidth="1"/>
    <col min="13330" max="13332" width="5.7109375" style="1" customWidth="1"/>
    <col min="13333" max="13333" width="6.140625" style="1" customWidth="1"/>
    <col min="13334" max="13341" width="5.7109375" style="1" customWidth="1"/>
    <col min="13342" max="13342" width="5.85546875" style="1" customWidth="1"/>
    <col min="13343" max="13343" width="6.28515625" style="1" customWidth="1"/>
    <col min="13344" max="13344" width="6.42578125" style="1" customWidth="1"/>
    <col min="13345" max="13345" width="5.7109375" style="1" customWidth="1"/>
    <col min="13346" max="13346" width="6" style="1" customWidth="1"/>
    <col min="13347" max="13568" width="9.140625" style="1"/>
    <col min="13569" max="13569" width="4.28515625" style="1" customWidth="1"/>
    <col min="13570" max="13570" width="13.140625" style="1" customWidth="1"/>
    <col min="13571" max="13571" width="7.140625" style="1" customWidth="1"/>
    <col min="13572" max="13572" width="5.85546875" style="1" customWidth="1"/>
    <col min="13573" max="13575" width="5.7109375" style="1" customWidth="1"/>
    <col min="13576" max="13576" width="6" style="1" customWidth="1"/>
    <col min="13577" max="13579" width="5.7109375" style="1" customWidth="1"/>
    <col min="13580" max="13580" width="6.42578125" style="1" customWidth="1"/>
    <col min="13581" max="13584" width="5.7109375" style="1" customWidth="1"/>
    <col min="13585" max="13585" width="7" style="1" customWidth="1"/>
    <col min="13586" max="13588" width="5.7109375" style="1" customWidth="1"/>
    <col min="13589" max="13589" width="6.140625" style="1" customWidth="1"/>
    <col min="13590" max="13597" width="5.7109375" style="1" customWidth="1"/>
    <col min="13598" max="13598" width="5.85546875" style="1" customWidth="1"/>
    <col min="13599" max="13599" width="6.28515625" style="1" customWidth="1"/>
    <col min="13600" max="13600" width="6.42578125" style="1" customWidth="1"/>
    <col min="13601" max="13601" width="5.7109375" style="1" customWidth="1"/>
    <col min="13602" max="13602" width="6" style="1" customWidth="1"/>
    <col min="13603" max="13824" width="9.140625" style="1"/>
    <col min="13825" max="13825" width="4.28515625" style="1" customWidth="1"/>
    <col min="13826" max="13826" width="13.140625" style="1" customWidth="1"/>
    <col min="13827" max="13827" width="7.140625" style="1" customWidth="1"/>
    <col min="13828" max="13828" width="5.85546875" style="1" customWidth="1"/>
    <col min="13829" max="13831" width="5.7109375" style="1" customWidth="1"/>
    <col min="13832" max="13832" width="6" style="1" customWidth="1"/>
    <col min="13833" max="13835" width="5.7109375" style="1" customWidth="1"/>
    <col min="13836" max="13836" width="6.42578125" style="1" customWidth="1"/>
    <col min="13837" max="13840" width="5.7109375" style="1" customWidth="1"/>
    <col min="13841" max="13841" width="7" style="1" customWidth="1"/>
    <col min="13842" max="13844" width="5.7109375" style="1" customWidth="1"/>
    <col min="13845" max="13845" width="6.140625" style="1" customWidth="1"/>
    <col min="13846" max="13853" width="5.7109375" style="1" customWidth="1"/>
    <col min="13854" max="13854" width="5.85546875" style="1" customWidth="1"/>
    <col min="13855" max="13855" width="6.28515625" style="1" customWidth="1"/>
    <col min="13856" max="13856" width="6.42578125" style="1" customWidth="1"/>
    <col min="13857" max="13857" width="5.7109375" style="1" customWidth="1"/>
    <col min="13858" max="13858" width="6" style="1" customWidth="1"/>
    <col min="13859" max="14080" width="9.140625" style="1"/>
    <col min="14081" max="14081" width="4.28515625" style="1" customWidth="1"/>
    <col min="14082" max="14082" width="13.140625" style="1" customWidth="1"/>
    <col min="14083" max="14083" width="7.140625" style="1" customWidth="1"/>
    <col min="14084" max="14084" width="5.85546875" style="1" customWidth="1"/>
    <col min="14085" max="14087" width="5.7109375" style="1" customWidth="1"/>
    <col min="14088" max="14088" width="6" style="1" customWidth="1"/>
    <col min="14089" max="14091" width="5.7109375" style="1" customWidth="1"/>
    <col min="14092" max="14092" width="6.42578125" style="1" customWidth="1"/>
    <col min="14093" max="14096" width="5.7109375" style="1" customWidth="1"/>
    <col min="14097" max="14097" width="7" style="1" customWidth="1"/>
    <col min="14098" max="14100" width="5.7109375" style="1" customWidth="1"/>
    <col min="14101" max="14101" width="6.140625" style="1" customWidth="1"/>
    <col min="14102" max="14109" width="5.7109375" style="1" customWidth="1"/>
    <col min="14110" max="14110" width="5.85546875" style="1" customWidth="1"/>
    <col min="14111" max="14111" width="6.28515625" style="1" customWidth="1"/>
    <col min="14112" max="14112" width="6.42578125" style="1" customWidth="1"/>
    <col min="14113" max="14113" width="5.7109375" style="1" customWidth="1"/>
    <col min="14114" max="14114" width="6" style="1" customWidth="1"/>
    <col min="14115" max="14336" width="9.140625" style="1"/>
    <col min="14337" max="14337" width="4.28515625" style="1" customWidth="1"/>
    <col min="14338" max="14338" width="13.140625" style="1" customWidth="1"/>
    <col min="14339" max="14339" width="7.140625" style="1" customWidth="1"/>
    <col min="14340" max="14340" width="5.85546875" style="1" customWidth="1"/>
    <col min="14341" max="14343" width="5.7109375" style="1" customWidth="1"/>
    <col min="14344" max="14344" width="6" style="1" customWidth="1"/>
    <col min="14345" max="14347" width="5.7109375" style="1" customWidth="1"/>
    <col min="14348" max="14348" width="6.42578125" style="1" customWidth="1"/>
    <col min="14349" max="14352" width="5.7109375" style="1" customWidth="1"/>
    <col min="14353" max="14353" width="7" style="1" customWidth="1"/>
    <col min="14354" max="14356" width="5.7109375" style="1" customWidth="1"/>
    <col min="14357" max="14357" width="6.140625" style="1" customWidth="1"/>
    <col min="14358" max="14365" width="5.7109375" style="1" customWidth="1"/>
    <col min="14366" max="14366" width="5.85546875" style="1" customWidth="1"/>
    <col min="14367" max="14367" width="6.28515625" style="1" customWidth="1"/>
    <col min="14368" max="14368" width="6.42578125" style="1" customWidth="1"/>
    <col min="14369" max="14369" width="5.7109375" style="1" customWidth="1"/>
    <col min="14370" max="14370" width="6" style="1" customWidth="1"/>
    <col min="14371" max="14592" width="9.140625" style="1"/>
    <col min="14593" max="14593" width="4.28515625" style="1" customWidth="1"/>
    <col min="14594" max="14594" width="13.140625" style="1" customWidth="1"/>
    <col min="14595" max="14595" width="7.140625" style="1" customWidth="1"/>
    <col min="14596" max="14596" width="5.85546875" style="1" customWidth="1"/>
    <col min="14597" max="14599" width="5.7109375" style="1" customWidth="1"/>
    <col min="14600" max="14600" width="6" style="1" customWidth="1"/>
    <col min="14601" max="14603" width="5.7109375" style="1" customWidth="1"/>
    <col min="14604" max="14604" width="6.42578125" style="1" customWidth="1"/>
    <col min="14605" max="14608" width="5.7109375" style="1" customWidth="1"/>
    <col min="14609" max="14609" width="7" style="1" customWidth="1"/>
    <col min="14610" max="14612" width="5.7109375" style="1" customWidth="1"/>
    <col min="14613" max="14613" width="6.140625" style="1" customWidth="1"/>
    <col min="14614" max="14621" width="5.7109375" style="1" customWidth="1"/>
    <col min="14622" max="14622" width="5.85546875" style="1" customWidth="1"/>
    <col min="14623" max="14623" width="6.28515625" style="1" customWidth="1"/>
    <col min="14624" max="14624" width="6.42578125" style="1" customWidth="1"/>
    <col min="14625" max="14625" width="5.7109375" style="1" customWidth="1"/>
    <col min="14626" max="14626" width="6" style="1" customWidth="1"/>
    <col min="14627" max="14848" width="9.140625" style="1"/>
    <col min="14849" max="14849" width="4.28515625" style="1" customWidth="1"/>
    <col min="14850" max="14850" width="13.140625" style="1" customWidth="1"/>
    <col min="14851" max="14851" width="7.140625" style="1" customWidth="1"/>
    <col min="14852" max="14852" width="5.85546875" style="1" customWidth="1"/>
    <col min="14853" max="14855" width="5.7109375" style="1" customWidth="1"/>
    <col min="14856" max="14856" width="6" style="1" customWidth="1"/>
    <col min="14857" max="14859" width="5.7109375" style="1" customWidth="1"/>
    <col min="14860" max="14860" width="6.42578125" style="1" customWidth="1"/>
    <col min="14861" max="14864" width="5.7109375" style="1" customWidth="1"/>
    <col min="14865" max="14865" width="7" style="1" customWidth="1"/>
    <col min="14866" max="14868" width="5.7109375" style="1" customWidth="1"/>
    <col min="14869" max="14869" width="6.140625" style="1" customWidth="1"/>
    <col min="14870" max="14877" width="5.7109375" style="1" customWidth="1"/>
    <col min="14878" max="14878" width="5.85546875" style="1" customWidth="1"/>
    <col min="14879" max="14879" width="6.28515625" style="1" customWidth="1"/>
    <col min="14880" max="14880" width="6.42578125" style="1" customWidth="1"/>
    <col min="14881" max="14881" width="5.7109375" style="1" customWidth="1"/>
    <col min="14882" max="14882" width="6" style="1" customWidth="1"/>
    <col min="14883" max="15104" width="9.140625" style="1"/>
    <col min="15105" max="15105" width="4.28515625" style="1" customWidth="1"/>
    <col min="15106" max="15106" width="13.140625" style="1" customWidth="1"/>
    <col min="15107" max="15107" width="7.140625" style="1" customWidth="1"/>
    <col min="15108" max="15108" width="5.85546875" style="1" customWidth="1"/>
    <col min="15109" max="15111" width="5.7109375" style="1" customWidth="1"/>
    <col min="15112" max="15112" width="6" style="1" customWidth="1"/>
    <col min="15113" max="15115" width="5.7109375" style="1" customWidth="1"/>
    <col min="15116" max="15116" width="6.42578125" style="1" customWidth="1"/>
    <col min="15117" max="15120" width="5.7109375" style="1" customWidth="1"/>
    <col min="15121" max="15121" width="7" style="1" customWidth="1"/>
    <col min="15122" max="15124" width="5.7109375" style="1" customWidth="1"/>
    <col min="15125" max="15125" width="6.140625" style="1" customWidth="1"/>
    <col min="15126" max="15133" width="5.7109375" style="1" customWidth="1"/>
    <col min="15134" max="15134" width="5.85546875" style="1" customWidth="1"/>
    <col min="15135" max="15135" width="6.28515625" style="1" customWidth="1"/>
    <col min="15136" max="15136" width="6.42578125" style="1" customWidth="1"/>
    <col min="15137" max="15137" width="5.7109375" style="1" customWidth="1"/>
    <col min="15138" max="15138" width="6" style="1" customWidth="1"/>
    <col min="15139" max="15360" width="9.140625" style="1"/>
    <col min="15361" max="15361" width="4.28515625" style="1" customWidth="1"/>
    <col min="15362" max="15362" width="13.140625" style="1" customWidth="1"/>
    <col min="15363" max="15363" width="7.140625" style="1" customWidth="1"/>
    <col min="15364" max="15364" width="5.85546875" style="1" customWidth="1"/>
    <col min="15365" max="15367" width="5.7109375" style="1" customWidth="1"/>
    <col min="15368" max="15368" width="6" style="1" customWidth="1"/>
    <col min="15369" max="15371" width="5.7109375" style="1" customWidth="1"/>
    <col min="15372" max="15372" width="6.42578125" style="1" customWidth="1"/>
    <col min="15373" max="15376" width="5.7109375" style="1" customWidth="1"/>
    <col min="15377" max="15377" width="7" style="1" customWidth="1"/>
    <col min="15378" max="15380" width="5.7109375" style="1" customWidth="1"/>
    <col min="15381" max="15381" width="6.140625" style="1" customWidth="1"/>
    <col min="15382" max="15389" width="5.7109375" style="1" customWidth="1"/>
    <col min="15390" max="15390" width="5.85546875" style="1" customWidth="1"/>
    <col min="15391" max="15391" width="6.28515625" style="1" customWidth="1"/>
    <col min="15392" max="15392" width="6.42578125" style="1" customWidth="1"/>
    <col min="15393" max="15393" width="5.7109375" style="1" customWidth="1"/>
    <col min="15394" max="15394" width="6" style="1" customWidth="1"/>
    <col min="15395" max="15616" width="9.140625" style="1"/>
    <col min="15617" max="15617" width="4.28515625" style="1" customWidth="1"/>
    <col min="15618" max="15618" width="13.140625" style="1" customWidth="1"/>
    <col min="15619" max="15619" width="7.140625" style="1" customWidth="1"/>
    <col min="15620" max="15620" width="5.85546875" style="1" customWidth="1"/>
    <col min="15621" max="15623" width="5.7109375" style="1" customWidth="1"/>
    <col min="15624" max="15624" width="6" style="1" customWidth="1"/>
    <col min="15625" max="15627" width="5.7109375" style="1" customWidth="1"/>
    <col min="15628" max="15628" width="6.42578125" style="1" customWidth="1"/>
    <col min="15629" max="15632" width="5.7109375" style="1" customWidth="1"/>
    <col min="15633" max="15633" width="7" style="1" customWidth="1"/>
    <col min="15634" max="15636" width="5.7109375" style="1" customWidth="1"/>
    <col min="15637" max="15637" width="6.140625" style="1" customWidth="1"/>
    <col min="15638" max="15645" width="5.7109375" style="1" customWidth="1"/>
    <col min="15646" max="15646" width="5.85546875" style="1" customWidth="1"/>
    <col min="15647" max="15647" width="6.28515625" style="1" customWidth="1"/>
    <col min="15648" max="15648" width="6.42578125" style="1" customWidth="1"/>
    <col min="15649" max="15649" width="5.7109375" style="1" customWidth="1"/>
    <col min="15650" max="15650" width="6" style="1" customWidth="1"/>
    <col min="15651" max="15872" width="9.140625" style="1"/>
    <col min="15873" max="15873" width="4.28515625" style="1" customWidth="1"/>
    <col min="15874" max="15874" width="13.140625" style="1" customWidth="1"/>
    <col min="15875" max="15875" width="7.140625" style="1" customWidth="1"/>
    <col min="15876" max="15876" width="5.85546875" style="1" customWidth="1"/>
    <col min="15877" max="15879" width="5.7109375" style="1" customWidth="1"/>
    <col min="15880" max="15880" width="6" style="1" customWidth="1"/>
    <col min="15881" max="15883" width="5.7109375" style="1" customWidth="1"/>
    <col min="15884" max="15884" width="6.42578125" style="1" customWidth="1"/>
    <col min="15885" max="15888" width="5.7109375" style="1" customWidth="1"/>
    <col min="15889" max="15889" width="7" style="1" customWidth="1"/>
    <col min="15890" max="15892" width="5.7109375" style="1" customWidth="1"/>
    <col min="15893" max="15893" width="6.140625" style="1" customWidth="1"/>
    <col min="15894" max="15901" width="5.7109375" style="1" customWidth="1"/>
    <col min="15902" max="15902" width="5.85546875" style="1" customWidth="1"/>
    <col min="15903" max="15903" width="6.28515625" style="1" customWidth="1"/>
    <col min="15904" max="15904" width="6.42578125" style="1" customWidth="1"/>
    <col min="15905" max="15905" width="5.7109375" style="1" customWidth="1"/>
    <col min="15906" max="15906" width="6" style="1" customWidth="1"/>
    <col min="15907" max="16128" width="9.140625" style="1"/>
    <col min="16129" max="16129" width="4.28515625" style="1" customWidth="1"/>
    <col min="16130" max="16130" width="13.140625" style="1" customWidth="1"/>
    <col min="16131" max="16131" width="7.140625" style="1" customWidth="1"/>
    <col min="16132" max="16132" width="5.85546875" style="1" customWidth="1"/>
    <col min="16133" max="16135" width="5.7109375" style="1" customWidth="1"/>
    <col min="16136" max="16136" width="6" style="1" customWidth="1"/>
    <col min="16137" max="16139" width="5.7109375" style="1" customWidth="1"/>
    <col min="16140" max="16140" width="6.42578125" style="1" customWidth="1"/>
    <col min="16141" max="16144" width="5.7109375" style="1" customWidth="1"/>
    <col min="16145" max="16145" width="7" style="1" customWidth="1"/>
    <col min="16146" max="16148" width="5.7109375" style="1" customWidth="1"/>
    <col min="16149" max="16149" width="6.140625" style="1" customWidth="1"/>
    <col min="16150" max="16157" width="5.7109375" style="1" customWidth="1"/>
    <col min="16158" max="16158" width="5.85546875" style="1" customWidth="1"/>
    <col min="16159" max="16159" width="6.28515625" style="1" customWidth="1"/>
    <col min="16160" max="16160" width="6.42578125" style="1" customWidth="1"/>
    <col min="16161" max="16161" width="5.7109375" style="1" customWidth="1"/>
    <col min="16162" max="16162" width="6" style="1" customWidth="1"/>
    <col min="16163" max="16384" width="9.140625" style="1"/>
  </cols>
  <sheetData>
    <row r="1" spans="1:34" ht="13.5" thickBot="1" x14ac:dyDescent="0.25"/>
    <row r="2" spans="1:34" x14ac:dyDescent="0.2">
      <c r="A2" s="156" t="s">
        <v>0</v>
      </c>
      <c r="B2" s="157"/>
      <c r="C2" s="2" t="s">
        <v>1</v>
      </c>
      <c r="D2" s="2" t="s">
        <v>2</v>
      </c>
      <c r="E2" s="2" t="s">
        <v>3</v>
      </c>
      <c r="F2" s="2"/>
      <c r="G2" s="2" t="s">
        <v>4</v>
      </c>
      <c r="H2" s="2" t="s">
        <v>5</v>
      </c>
      <c r="I2" s="2" t="s">
        <v>6</v>
      </c>
      <c r="J2" s="2" t="s">
        <v>7</v>
      </c>
      <c r="K2" s="2"/>
      <c r="L2" s="2" t="s">
        <v>8</v>
      </c>
      <c r="M2" s="2" t="s">
        <v>9</v>
      </c>
      <c r="N2" s="2" t="s">
        <v>10</v>
      </c>
      <c r="O2" s="2" t="s">
        <v>11</v>
      </c>
      <c r="P2" s="2"/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19</v>
      </c>
      <c r="Y2" s="2" t="s">
        <v>21</v>
      </c>
      <c r="Z2" s="2"/>
      <c r="AA2" s="2" t="s">
        <v>20</v>
      </c>
      <c r="AB2" s="2" t="s">
        <v>22</v>
      </c>
      <c r="AC2" s="2" t="s">
        <v>23</v>
      </c>
      <c r="AD2" s="2" t="s">
        <v>24</v>
      </c>
      <c r="AE2" s="2" t="s">
        <v>25</v>
      </c>
      <c r="AF2" s="2" t="s">
        <v>26</v>
      </c>
      <c r="AG2" s="3" t="s">
        <v>27</v>
      </c>
      <c r="AH2" s="43"/>
    </row>
    <row r="3" spans="1:34" ht="60.75" customHeight="1" x14ac:dyDescent="0.2">
      <c r="A3" s="158"/>
      <c r="B3" s="159"/>
      <c r="C3" s="44" t="s">
        <v>28</v>
      </c>
      <c r="D3" s="44" t="s">
        <v>29</v>
      </c>
      <c r="E3" s="44" t="s">
        <v>30</v>
      </c>
      <c r="F3" s="44" t="s">
        <v>86</v>
      </c>
      <c r="G3" s="44" t="s">
        <v>91</v>
      </c>
      <c r="H3" s="44" t="s">
        <v>52</v>
      </c>
      <c r="I3" s="44" t="s">
        <v>92</v>
      </c>
      <c r="J3" s="44" t="s">
        <v>31</v>
      </c>
      <c r="K3" s="44" t="s">
        <v>87</v>
      </c>
      <c r="L3" s="44" t="s">
        <v>32</v>
      </c>
      <c r="M3" s="44" t="s">
        <v>33</v>
      </c>
      <c r="N3" s="44" t="s">
        <v>34</v>
      </c>
      <c r="O3" s="44" t="s">
        <v>35</v>
      </c>
      <c r="P3" s="44" t="s">
        <v>88</v>
      </c>
      <c r="Q3" s="44" t="s">
        <v>36</v>
      </c>
      <c r="R3" s="44" t="s">
        <v>37</v>
      </c>
      <c r="S3" s="44" t="s">
        <v>38</v>
      </c>
      <c r="T3" s="44" t="s">
        <v>39</v>
      </c>
      <c r="U3" s="44" t="s">
        <v>40</v>
      </c>
      <c r="V3" s="44" t="s">
        <v>41</v>
      </c>
      <c r="W3" s="44" t="s">
        <v>42</v>
      </c>
      <c r="X3" s="44" t="s">
        <v>43</v>
      </c>
      <c r="Y3" s="44" t="s">
        <v>45</v>
      </c>
      <c r="Z3" s="44" t="s">
        <v>89</v>
      </c>
      <c r="AA3" s="44" t="s">
        <v>44</v>
      </c>
      <c r="AB3" s="44" t="s">
        <v>46</v>
      </c>
      <c r="AC3" s="44" t="s">
        <v>47</v>
      </c>
      <c r="AD3" s="44" t="s">
        <v>48</v>
      </c>
      <c r="AE3" s="44" t="s">
        <v>49</v>
      </c>
      <c r="AF3" s="44" t="s">
        <v>50</v>
      </c>
      <c r="AG3" s="44" t="s">
        <v>51</v>
      </c>
      <c r="AH3" s="44" t="s">
        <v>90</v>
      </c>
    </row>
    <row r="4" spans="1:34" ht="38.25" x14ac:dyDescent="0.2">
      <c r="A4" s="46" t="s">
        <v>93</v>
      </c>
      <c r="B4" s="46"/>
      <c r="C4" s="48">
        <v>0.32516989809983349</v>
      </c>
      <c r="D4" s="48">
        <v>0.23090833951326165</v>
      </c>
      <c r="E4" s="48">
        <v>0.44392176238690484</v>
      </c>
      <c r="F4" s="48">
        <f>SUM(C4:E4)</f>
        <v>1</v>
      </c>
      <c r="G4" s="48">
        <v>0.50238148993028031</v>
      </c>
      <c r="H4" s="48">
        <v>0.30515873809252458</v>
      </c>
      <c r="I4" s="48">
        <v>0.13991611599647932</v>
      </c>
      <c r="J4" s="48">
        <v>5.2543655980715746E-2</v>
      </c>
      <c r="K4" s="48">
        <f>SUM(G4:J4)</f>
        <v>1</v>
      </c>
      <c r="L4" s="48">
        <v>0.18448375172312909</v>
      </c>
      <c r="M4" s="48">
        <v>0.37893720014601529</v>
      </c>
      <c r="N4" s="48">
        <v>0.36932940349367555</v>
      </c>
      <c r="O4" s="48">
        <v>6.7249644637180028E-2</v>
      </c>
      <c r="P4" s="48">
        <f>SUM(L4:O4)</f>
        <v>1</v>
      </c>
      <c r="Q4" s="48">
        <v>0.34653769075132695</v>
      </c>
      <c r="R4" s="48">
        <v>4.332027757706592E-2</v>
      </c>
      <c r="S4" s="48">
        <v>5.9079199407088133E-2</v>
      </c>
      <c r="T4" s="48">
        <v>0.16592114024027407</v>
      </c>
      <c r="U4" s="48">
        <v>5.4344405119965987E-2</v>
      </c>
      <c r="V4" s="48">
        <v>5.4629863465022153E-2</v>
      </c>
      <c r="W4" s="48">
        <v>0.10807638544701303</v>
      </c>
      <c r="X4" s="48">
        <v>5.1117123878064663E-2</v>
      </c>
      <c r="Y4" s="48">
        <v>0.11697391411417911</v>
      </c>
      <c r="Z4" s="48">
        <f>SUM(Q4:Y4)</f>
        <v>1</v>
      </c>
      <c r="AA4" s="48">
        <v>0.13267637061400392</v>
      </c>
      <c r="AB4" s="48">
        <v>0.34399379748691433</v>
      </c>
      <c r="AC4" s="48">
        <v>0.26817292051526698</v>
      </c>
      <c r="AD4" s="48">
        <v>1.9856658269183251E-2</v>
      </c>
      <c r="AE4" s="48">
        <v>0.14044990645602767</v>
      </c>
      <c r="AF4" s="48">
        <v>2.8415628706861672E-2</v>
      </c>
      <c r="AG4" s="48">
        <v>6.6434717951742175E-2</v>
      </c>
      <c r="AH4" s="48">
        <f>SUM(AA4:AG4)</f>
        <v>0.99999999999999989</v>
      </c>
    </row>
    <row r="5" spans="1:34" x14ac:dyDescent="0.2">
      <c r="A5" s="4" t="s">
        <v>1</v>
      </c>
      <c r="B5" s="45" t="s">
        <v>28</v>
      </c>
      <c r="C5" s="130">
        <v>3.7470999999999997E-3</v>
      </c>
      <c r="D5" s="131">
        <v>5.0790459999999996E-2</v>
      </c>
      <c r="E5" s="131">
        <v>6.1752700000000008E-2</v>
      </c>
      <c r="F5" s="132">
        <f>C5*$C$4+D5*$D$4+E5*$E$4</f>
        <v>4.0359752323034438E-2</v>
      </c>
      <c r="G5" s="131">
        <v>8.1994940000000002E-2</v>
      </c>
      <c r="H5" s="131">
        <v>0.12986632000000001</v>
      </c>
      <c r="I5" s="131">
        <v>0.12910331999999999</v>
      </c>
      <c r="J5" s="131">
        <v>0.16141701999999999</v>
      </c>
      <c r="K5" s="132">
        <f>G5*$G$4+H5*$H$4+I5*$I$4+J5*$J$4</f>
        <v>0.10736765792082684</v>
      </c>
      <c r="L5" s="131">
        <v>0.13110131999999999</v>
      </c>
      <c r="M5" s="131">
        <v>0.18324862000000003</v>
      </c>
      <c r="N5" s="131">
        <v>0.13174162</v>
      </c>
      <c r="O5" s="131">
        <v>0.14228331999999999</v>
      </c>
      <c r="P5" s="132">
        <f>L5*$L$4+M5*$M$4+N5*$N$4+O5*$O$4</f>
        <v>0.15185033900056424</v>
      </c>
      <c r="Q5" s="131">
        <v>0.33723690000000001</v>
      </c>
      <c r="R5" s="131">
        <v>0.40497742500000006</v>
      </c>
      <c r="S5" s="131">
        <v>0.40172069999999999</v>
      </c>
      <c r="T5" s="131">
        <v>0.43778502499999999</v>
      </c>
      <c r="U5" s="131">
        <v>0.43860632499999996</v>
      </c>
      <c r="V5" s="131">
        <v>0.44139049999999996</v>
      </c>
      <c r="W5" s="131">
        <v>0.44100062499999998</v>
      </c>
      <c r="X5" s="131">
        <v>0.38454532500000005</v>
      </c>
      <c r="Y5" s="131">
        <v>0.39475165000000001</v>
      </c>
      <c r="Z5" s="132">
        <f>Q5*$Q$4+R5*$R$4+S5*$S$4+T5*$T$4+U5*$U$4+V5*$V$4+W5*$W$4+X5*$X$4+Y5*$Y$4</f>
        <v>0.39222331160685059</v>
      </c>
      <c r="AA5" s="131">
        <v>0.29511389999999998</v>
      </c>
      <c r="AB5" s="131">
        <v>0.3906849200000001</v>
      </c>
      <c r="AC5" s="131">
        <v>0.55782224000000002</v>
      </c>
      <c r="AD5" s="131">
        <v>0.79505572000000002</v>
      </c>
      <c r="AE5" s="131">
        <v>0.37440126000000001</v>
      </c>
      <c r="AF5" s="131">
        <v>0.46938974000000006</v>
      </c>
      <c r="AG5" s="131">
        <v>0.66221842000000009</v>
      </c>
      <c r="AH5" s="132">
        <f>AA5*$AA$4+AB5*$AB$4+AC5*$AC$4+AD5*$AD$4+AE5*$AE$4+AF5*$AF$4+AG5*$AG$4</f>
        <v>0.44884471985740071</v>
      </c>
    </row>
    <row r="6" spans="1:34" x14ac:dyDescent="0.2">
      <c r="A6" s="5" t="s">
        <v>2</v>
      </c>
      <c r="B6" s="6" t="s">
        <v>29</v>
      </c>
      <c r="C6" s="136">
        <v>4.9675720000000007E-2</v>
      </c>
      <c r="D6" s="137">
        <v>3.7472000000000004E-3</v>
      </c>
      <c r="E6" s="137">
        <v>3.2584000000000002E-2</v>
      </c>
      <c r="F6" s="132">
        <f>C6*$C$4+D6*$D$4+E6*$E$4</f>
        <v>3.1483055245874865E-2</v>
      </c>
      <c r="G6" s="137">
        <v>6.1658480000000002E-2</v>
      </c>
      <c r="H6" s="137">
        <v>0.10390084000000002</v>
      </c>
      <c r="I6" s="137">
        <v>9.1288080000000008E-2</v>
      </c>
      <c r="J6" s="137">
        <v>0.13705096000000003</v>
      </c>
      <c r="K6" s="132">
        <f t="shared" ref="K6:K31" si="0">G6*$G$4+H6*$H$4+I6*$I$4+J6*$J$4</f>
        <v>8.265616035483242E-2</v>
      </c>
      <c r="L6" s="137">
        <v>0.11736954000000001</v>
      </c>
      <c r="M6" s="137">
        <v>0.17666814</v>
      </c>
      <c r="N6" s="137">
        <v>0.12569984000000001</v>
      </c>
      <c r="O6" s="137">
        <v>0.13893227999999999</v>
      </c>
      <c r="P6" s="132">
        <f t="shared" ref="P6:P31" si="1">L6*$L$4+M6*$M$4+N6*$N$4+O6*$O$4</f>
        <v>0.14436669678890576</v>
      </c>
      <c r="Q6" s="137">
        <v>0.30152257500000001</v>
      </c>
      <c r="R6" s="137">
        <v>0.36665665000000003</v>
      </c>
      <c r="S6" s="137">
        <v>0.36714792499999999</v>
      </c>
      <c r="T6" s="137">
        <v>0.40338582500000003</v>
      </c>
      <c r="U6" s="137">
        <v>0.40525297500000002</v>
      </c>
      <c r="V6" s="137">
        <v>0.41053622499999998</v>
      </c>
      <c r="W6" s="137">
        <v>0.4103541</v>
      </c>
      <c r="X6" s="137">
        <v>0.35605029999999999</v>
      </c>
      <c r="Y6" s="137">
        <v>0.37549717499999996</v>
      </c>
      <c r="Z6" s="132">
        <f t="shared" ref="Z6:Z31" si="2">Q6*$Q$4+R6*$R$4+S6*$S$4+T6*$T$4+U6*$U$4+V6*$V$4+W6*$W$4+X6*$X$4+Y6*$Y$4</f>
        <v>0.35991764545762639</v>
      </c>
      <c r="AA6" s="137">
        <v>0.26988420000000002</v>
      </c>
      <c r="AB6" s="137">
        <v>0.37142842000000004</v>
      </c>
      <c r="AC6" s="137">
        <v>0.57837916000000011</v>
      </c>
      <c r="AD6" s="137">
        <v>0.79330598000000008</v>
      </c>
      <c r="AE6" s="137">
        <v>0.39012626000000006</v>
      </c>
      <c r="AF6" s="137">
        <v>0.47686148000000006</v>
      </c>
      <c r="AG6" s="137">
        <v>0.64244014000000005</v>
      </c>
      <c r="AH6" s="132">
        <f t="shared" ref="AH6:AH31" si="3">AA6*$AA$4+AB6*$AB$4+AC6*$AC$4+AD6*$AD$4+AE6*$AE$4+AF6*$AF$4+AG6*$AG$4</f>
        <v>0.44545820806765724</v>
      </c>
    </row>
    <row r="7" spans="1:34" x14ac:dyDescent="0.2">
      <c r="A7" s="5" t="s">
        <v>3</v>
      </c>
      <c r="B7" s="6" t="s">
        <v>30</v>
      </c>
      <c r="C7" s="136">
        <v>6.1660840000000008E-2</v>
      </c>
      <c r="D7" s="137">
        <v>3.2686980000000004E-2</v>
      </c>
      <c r="E7" s="137">
        <v>3.7500600000000004E-3</v>
      </c>
      <c r="F7" s="132">
        <f t="shared" ref="F7:F31" si="4">C7*$C$4+D7*$D$4+E7*$E$4</f>
        <v>2.9262678579309968E-2</v>
      </c>
      <c r="G7" s="137">
        <v>3.8631560000000002E-2</v>
      </c>
      <c r="H7" s="137">
        <v>7.6750799999999994E-2</v>
      </c>
      <c r="I7" s="137">
        <v>7.7323580000000003E-2</v>
      </c>
      <c r="J7" s="137">
        <v>8.0638520000000005E-2</v>
      </c>
      <c r="K7" s="132">
        <f t="shared" si="0"/>
        <v>5.7884815588939875E-2</v>
      </c>
      <c r="L7" s="137">
        <v>9.6891960000000013E-2</v>
      </c>
      <c r="M7" s="137">
        <v>0.10334466</v>
      </c>
      <c r="N7" s="137">
        <v>0.13035514000000001</v>
      </c>
      <c r="O7" s="137">
        <v>9.6728740000000021E-2</v>
      </c>
      <c r="P7" s="132">
        <f t="shared" si="1"/>
        <v>0.11168508789278601</v>
      </c>
      <c r="Q7" s="137">
        <v>0.244239925</v>
      </c>
      <c r="R7" s="137">
        <v>0.32502102500000002</v>
      </c>
      <c r="S7" s="137">
        <v>0.32342680000000001</v>
      </c>
      <c r="T7" s="137">
        <v>0.35318415000000003</v>
      </c>
      <c r="U7" s="137">
        <v>0.35749407499999997</v>
      </c>
      <c r="V7" s="137">
        <v>0.36133657499999999</v>
      </c>
      <c r="W7" s="137">
        <v>0.36954404999999996</v>
      </c>
      <c r="X7" s="137">
        <v>0.31062882499999994</v>
      </c>
      <c r="Y7" s="137">
        <v>0.328738425</v>
      </c>
      <c r="Z7" s="132">
        <f t="shared" si="2"/>
        <v>0.30986568211775789</v>
      </c>
      <c r="AA7" s="137">
        <v>0.24104316000000001</v>
      </c>
      <c r="AB7" s="137">
        <v>0.33065687999999999</v>
      </c>
      <c r="AC7" s="137">
        <v>0.52325021999999999</v>
      </c>
      <c r="AD7" s="137">
        <v>0.73437772000000012</v>
      </c>
      <c r="AE7" s="137">
        <v>0.34951167999999994</v>
      </c>
      <c r="AF7" s="137">
        <v>0.42591824</v>
      </c>
      <c r="AG7" s="137">
        <v>0.58774148000000004</v>
      </c>
      <c r="AH7" s="132">
        <f t="shared" si="3"/>
        <v>0.40086653131165206</v>
      </c>
    </row>
    <row r="8" spans="1:34" x14ac:dyDescent="0.2">
      <c r="A8" s="5" t="s">
        <v>4</v>
      </c>
      <c r="B8" s="6" t="s">
        <v>91</v>
      </c>
      <c r="C8" s="136">
        <v>9.0833719999999993E-2</v>
      </c>
      <c r="D8" s="137">
        <v>8.5432220000000003E-2</v>
      </c>
      <c r="E8" s="137">
        <v>3.4698640000000003E-2</v>
      </c>
      <c r="F8" s="132">
        <f t="shared" si="4"/>
        <v>6.4666884958789222E-2</v>
      </c>
      <c r="G8" s="137">
        <v>3.7470000000000003E-3</v>
      </c>
      <c r="H8" s="137">
        <v>4.9165300000000002E-2</v>
      </c>
      <c r="I8" s="137">
        <v>4.0329160000000003E-2</v>
      </c>
      <c r="J8" s="137">
        <v>4.8362380000000003E-2</v>
      </c>
      <c r="K8" s="132">
        <f t="shared" si="0"/>
        <v>2.5069480034438384E-2</v>
      </c>
      <c r="L8" s="137">
        <v>8.5803340000000006E-2</v>
      </c>
      <c r="M8" s="137">
        <v>0.10152508</v>
      </c>
      <c r="N8" s="137">
        <v>0.10363446</v>
      </c>
      <c r="O8" s="137">
        <v>8.5061059999999994E-2</v>
      </c>
      <c r="P8" s="132">
        <f t="shared" si="1"/>
        <v>9.8296530984026478E-2</v>
      </c>
      <c r="Q8" s="137">
        <v>0.21640770000000001</v>
      </c>
      <c r="R8" s="137">
        <v>0.26921460000000003</v>
      </c>
      <c r="S8" s="137">
        <v>0.27541232500000001</v>
      </c>
      <c r="T8" s="137">
        <v>0.30833132499999999</v>
      </c>
      <c r="U8" s="137">
        <v>0.31489587499999999</v>
      </c>
      <c r="V8" s="137">
        <v>0.31907189999999996</v>
      </c>
      <c r="W8" s="137">
        <v>0.32722932500000002</v>
      </c>
      <c r="X8" s="137">
        <v>0.27638445</v>
      </c>
      <c r="Y8" s="137">
        <v>0.29963659999999998</v>
      </c>
      <c r="Z8" s="132">
        <f t="shared" si="2"/>
        <v>0.27317279057712668</v>
      </c>
      <c r="AA8" s="137">
        <v>0.20829312000000003</v>
      </c>
      <c r="AB8" s="137">
        <v>0.2953268</v>
      </c>
      <c r="AC8" s="137">
        <v>0.47812880000000008</v>
      </c>
      <c r="AD8" s="137">
        <v>0.73985792000000017</v>
      </c>
      <c r="AE8" s="137">
        <v>0.37295052000000001</v>
      </c>
      <c r="AF8" s="137">
        <v>0.39993264000000001</v>
      </c>
      <c r="AG8" s="137">
        <v>0.54692694000000008</v>
      </c>
      <c r="AH8" s="132">
        <f t="shared" si="3"/>
        <v>0.37221860523260564</v>
      </c>
    </row>
    <row r="9" spans="1:34" x14ac:dyDescent="0.2">
      <c r="A9" s="5" t="s">
        <v>5</v>
      </c>
      <c r="B9" s="6" t="s">
        <v>52</v>
      </c>
      <c r="C9" s="136">
        <v>0.14223887999999998</v>
      </c>
      <c r="D9" s="136">
        <v>0.13944287999999999</v>
      </c>
      <c r="E9" s="137">
        <v>7.7134079999999994E-2</v>
      </c>
      <c r="F9" s="132">
        <f t="shared" si="4"/>
        <v>0.11269182272687395</v>
      </c>
      <c r="G9" s="137">
        <v>4.9201120000000001E-2</v>
      </c>
      <c r="H9" s="137">
        <v>1.2480000000000002E-3</v>
      </c>
      <c r="I9" s="137">
        <v>5.1308079999999999E-2</v>
      </c>
      <c r="J9" s="137">
        <v>5.1948000000000001E-2</v>
      </c>
      <c r="K9" s="132">
        <f t="shared" si="0"/>
        <v>3.500693519070084E-2</v>
      </c>
      <c r="L9" s="137">
        <v>0.10000832</v>
      </c>
      <c r="M9" s="137">
        <v>0.12903912000000001</v>
      </c>
      <c r="N9" s="137">
        <v>7.0109040000000011E-2</v>
      </c>
      <c r="O9" s="137">
        <v>6.3968640000000007E-2</v>
      </c>
      <c r="P9" s="132">
        <f t="shared" si="1"/>
        <v>9.7542831149870876E-2</v>
      </c>
      <c r="Q9" s="137">
        <v>0.155389375</v>
      </c>
      <c r="R9" s="137">
        <v>0.207175625</v>
      </c>
      <c r="S9" s="137">
        <v>0.21769872500000001</v>
      </c>
      <c r="T9" s="137">
        <v>0.24745862499999999</v>
      </c>
      <c r="U9" s="137">
        <v>0.25266250000000001</v>
      </c>
      <c r="V9" s="137">
        <v>0.26082860000000008</v>
      </c>
      <c r="W9" s="137">
        <v>0.26096152499999997</v>
      </c>
      <c r="X9" s="137">
        <v>0.24482667500000002</v>
      </c>
      <c r="Y9" s="137">
        <v>0.27429819999999999</v>
      </c>
      <c r="Z9" s="132">
        <f t="shared" si="2"/>
        <v>0.21752743635946856</v>
      </c>
      <c r="AA9" s="137">
        <v>0.17698996000000003</v>
      </c>
      <c r="AB9" s="137">
        <v>0.27620622000000006</v>
      </c>
      <c r="AC9" s="137">
        <v>0.66047502000000002</v>
      </c>
      <c r="AD9" s="137">
        <v>0.66205647999999995</v>
      </c>
      <c r="AE9" s="137">
        <v>0.33429929999999997</v>
      </c>
      <c r="AF9" s="137">
        <v>0.41715640000000004</v>
      </c>
      <c r="AG9" s="137">
        <v>0.52824910000000003</v>
      </c>
      <c r="AH9" s="132">
        <f t="shared" si="3"/>
        <v>0.40266350310942989</v>
      </c>
    </row>
    <row r="10" spans="1:34" x14ac:dyDescent="0.2">
      <c r="A10" s="5" t="s">
        <v>6</v>
      </c>
      <c r="B10" s="6" t="s">
        <v>92</v>
      </c>
      <c r="C10" s="136">
        <v>0.12983928</v>
      </c>
      <c r="D10" s="136">
        <v>0.10220792000000001</v>
      </c>
      <c r="E10" s="137">
        <v>7.4804880000000018E-2</v>
      </c>
      <c r="F10" s="132">
        <f t="shared" si="4"/>
        <v>9.9028000704000974E-2</v>
      </c>
      <c r="G10" s="137">
        <v>4.4924639999999995E-2</v>
      </c>
      <c r="H10" s="137">
        <v>5.2324880000000004E-2</v>
      </c>
      <c r="I10" s="137">
        <v>3.7473600000000004E-3</v>
      </c>
      <c r="J10" s="137">
        <v>5.3636639999999999E-2</v>
      </c>
      <c r="K10" s="132">
        <f t="shared" si="0"/>
        <v>4.187928314598631E-2</v>
      </c>
      <c r="L10" s="137">
        <v>0.12168192000000001</v>
      </c>
      <c r="M10" s="137">
        <v>0.16288664</v>
      </c>
      <c r="N10" s="137">
        <v>0.10862144000000001</v>
      </c>
      <c r="O10" s="137">
        <v>0.10935040000000001</v>
      </c>
      <c r="P10" s="132">
        <f t="shared" si="1"/>
        <v>0.13164301160402317</v>
      </c>
      <c r="Q10" s="137">
        <v>0.203865825</v>
      </c>
      <c r="R10" s="137">
        <v>0.25929315000000003</v>
      </c>
      <c r="S10" s="137">
        <v>0.25701877500000003</v>
      </c>
      <c r="T10" s="137">
        <v>0.29966352499999999</v>
      </c>
      <c r="U10" s="137">
        <v>0.30366552499999999</v>
      </c>
      <c r="V10" s="137">
        <v>0.31156757499999999</v>
      </c>
      <c r="W10" s="137">
        <v>0.31152277499999997</v>
      </c>
      <c r="X10" s="137">
        <v>0.29573945000000001</v>
      </c>
      <c r="Y10" s="137">
        <v>0.330868</v>
      </c>
      <c r="Z10" s="132">
        <f t="shared" si="2"/>
        <v>0.26779676768323557</v>
      </c>
      <c r="AA10" s="137">
        <v>0.24215712000000003</v>
      </c>
      <c r="AB10" s="137">
        <v>0.34513788000000001</v>
      </c>
      <c r="AC10" s="137">
        <v>0.55113274000000001</v>
      </c>
      <c r="AD10" s="137">
        <v>0.74306478000000009</v>
      </c>
      <c r="AE10" s="137">
        <v>0.36793242000000004</v>
      </c>
      <c r="AF10" s="137">
        <v>0.45521515999999995</v>
      </c>
      <c r="AG10" s="137">
        <v>0.60760163999999994</v>
      </c>
      <c r="AH10" s="132">
        <f t="shared" si="3"/>
        <v>0.41838462020328043</v>
      </c>
    </row>
    <row r="11" spans="1:34" x14ac:dyDescent="0.2">
      <c r="A11" s="5" t="s">
        <v>7</v>
      </c>
      <c r="B11" s="6" t="s">
        <v>31</v>
      </c>
      <c r="C11" s="136">
        <v>0.16236447999999998</v>
      </c>
      <c r="D11" s="136">
        <v>0.14828128000000002</v>
      </c>
      <c r="E11" s="137">
        <v>0.1087936</v>
      </c>
      <c r="F11" s="132">
        <f t="shared" si="4"/>
        <v>0.13533127221074942</v>
      </c>
      <c r="G11" s="137">
        <v>8.0374080000000001E-2</v>
      </c>
      <c r="H11" s="137">
        <v>5.4753920000000005E-2</v>
      </c>
      <c r="I11" s="137">
        <v>5.3470320000000002E-2</v>
      </c>
      <c r="J11" s="137">
        <v>3.7460000000000006E-3</v>
      </c>
      <c r="K11" s="132">
        <f t="shared" si="0"/>
        <v>6.4765275225787219E-2</v>
      </c>
      <c r="L11" s="137">
        <v>0.15345392000000002</v>
      </c>
      <c r="M11" s="137">
        <v>0.17379664000000003</v>
      </c>
      <c r="N11" s="137">
        <v>0.10896568000000001</v>
      </c>
      <c r="O11" s="137">
        <v>9.8322640000000003E-2</v>
      </c>
      <c r="P11" s="132">
        <f t="shared" si="1"/>
        <v>0.14102415923007802</v>
      </c>
      <c r="Q11" s="137">
        <v>0.12137339999999999</v>
      </c>
      <c r="R11" s="137">
        <v>0.153914675</v>
      </c>
      <c r="S11" s="137">
        <v>0.16631357500000002</v>
      </c>
      <c r="T11" s="137">
        <v>0.19494229999999999</v>
      </c>
      <c r="U11" s="137">
        <v>0.20054374999999999</v>
      </c>
      <c r="V11" s="137">
        <v>0.21080725</v>
      </c>
      <c r="W11" s="137">
        <v>0.21464997500000002</v>
      </c>
      <c r="X11" s="137">
        <v>0.23210039999999998</v>
      </c>
      <c r="Y11" s="137">
        <v>0.26275969999999993</v>
      </c>
      <c r="Z11" s="132">
        <f t="shared" si="2"/>
        <v>0.17911253675033476</v>
      </c>
      <c r="AA11" s="137">
        <v>0.23375338000000001</v>
      </c>
      <c r="AB11" s="137">
        <v>0.31504492000000006</v>
      </c>
      <c r="AC11" s="137">
        <v>0.71774046000000002</v>
      </c>
      <c r="AD11" s="137">
        <v>0.70365674000000011</v>
      </c>
      <c r="AE11" s="137">
        <v>0.40052336000000005</v>
      </c>
      <c r="AF11" s="137">
        <v>0.49006028000000007</v>
      </c>
      <c r="AG11" s="137">
        <v>0.51393142000000003</v>
      </c>
      <c r="AH11" s="132">
        <f t="shared" si="3"/>
        <v>0.45015960358222884</v>
      </c>
    </row>
    <row r="12" spans="1:34" x14ac:dyDescent="0.2">
      <c r="A12" s="5" t="s">
        <v>8</v>
      </c>
      <c r="B12" s="6" t="s">
        <v>32</v>
      </c>
      <c r="C12" s="130">
        <v>0.13127</v>
      </c>
      <c r="D12" s="131">
        <v>0.11715948</v>
      </c>
      <c r="E12" s="131">
        <v>8.8047500000000001E-2</v>
      </c>
      <c r="F12" s="132">
        <f t="shared" si="4"/>
        <v>0.10882435488236333</v>
      </c>
      <c r="G12" s="131">
        <v>8.6557240000000008E-2</v>
      </c>
      <c r="H12" s="131">
        <v>0.10011308000000001</v>
      </c>
      <c r="I12" s="131">
        <v>0.12182896</v>
      </c>
      <c r="J12" s="131">
        <v>0.15340255999999999</v>
      </c>
      <c r="K12" s="132">
        <f t="shared" si="0"/>
        <v>9.9141302593100361E-2</v>
      </c>
      <c r="L12" s="131">
        <v>3.74662E-3</v>
      </c>
      <c r="M12" s="131">
        <v>5.6227560000000003E-2</v>
      </c>
      <c r="N12" s="131">
        <v>6.8092280000000005E-2</v>
      </c>
      <c r="O12" s="131">
        <v>8.1634520000000016E-2</v>
      </c>
      <c r="P12" s="132">
        <f t="shared" si="1"/>
        <v>5.26362782863741E-2</v>
      </c>
      <c r="Q12" s="131">
        <v>0.28426055</v>
      </c>
      <c r="R12" s="131">
        <v>0.34638287500000003</v>
      </c>
      <c r="S12" s="131">
        <v>0.34751585000000002</v>
      </c>
      <c r="T12" s="131">
        <v>0.38228417500000006</v>
      </c>
      <c r="U12" s="131">
        <v>0.38414057500000004</v>
      </c>
      <c r="V12" s="131">
        <v>0.38543169999999999</v>
      </c>
      <c r="W12" s="131">
        <v>0.33239325000000003</v>
      </c>
      <c r="X12" s="131">
        <v>0.281422275</v>
      </c>
      <c r="Y12" s="131">
        <v>0.2947188</v>
      </c>
      <c r="Z12" s="132">
        <f t="shared" si="2"/>
        <v>0.32418812334887959</v>
      </c>
      <c r="AA12" s="131">
        <v>0.18795669999999998</v>
      </c>
      <c r="AB12" s="131">
        <v>0.36502888</v>
      </c>
      <c r="AC12" s="131">
        <v>0.39122511999999998</v>
      </c>
      <c r="AD12" s="131">
        <v>0.6176110600000001</v>
      </c>
      <c r="AE12" s="131">
        <v>0.22559872</v>
      </c>
      <c r="AF12" s="131">
        <v>0.30138105999999998</v>
      </c>
      <c r="AG12" s="131">
        <v>0.53357429999999995</v>
      </c>
      <c r="AH12" s="132">
        <f t="shared" si="3"/>
        <v>0.34338186773084228</v>
      </c>
    </row>
    <row r="13" spans="1:34" x14ac:dyDescent="0.2">
      <c r="A13" s="5" t="s">
        <v>9</v>
      </c>
      <c r="B13" s="6" t="s">
        <v>33</v>
      </c>
      <c r="C13" s="136">
        <v>0.18438280000000004</v>
      </c>
      <c r="D13" s="137">
        <v>0.17684538</v>
      </c>
      <c r="E13" s="137">
        <v>0.14367168</v>
      </c>
      <c r="F13" s="132">
        <f t="shared" si="4"/>
        <v>0.16456979472444117</v>
      </c>
      <c r="G13" s="137">
        <v>0.132688</v>
      </c>
      <c r="H13" s="137">
        <v>0.13074950000000002</v>
      </c>
      <c r="I13" s="137">
        <v>0.17149110000000001</v>
      </c>
      <c r="J13" s="137">
        <v>0.17289394000000002</v>
      </c>
      <c r="K13" s="132">
        <f t="shared" si="0"/>
        <v>0.13963819590657195</v>
      </c>
      <c r="L13" s="137">
        <v>5.6297279999999998E-2</v>
      </c>
      <c r="M13" s="137">
        <v>3.7484400000000005E-3</v>
      </c>
      <c r="N13" s="137">
        <v>6.2483300000000006E-2</v>
      </c>
      <c r="O13" s="137">
        <v>8.0938739999999995E-2</v>
      </c>
      <c r="P13" s="132">
        <f t="shared" si="1"/>
        <v>4.0326378204420296E-2</v>
      </c>
      <c r="Q13" s="137">
        <v>0.33127529999999999</v>
      </c>
      <c r="R13" s="137">
        <v>0.40627160000000001</v>
      </c>
      <c r="S13" s="137">
        <v>0.40444864999999997</v>
      </c>
      <c r="T13" s="137">
        <v>0.44081580000000004</v>
      </c>
      <c r="U13" s="137">
        <v>0.44126605000000002</v>
      </c>
      <c r="V13" s="137">
        <v>0.44357237500000002</v>
      </c>
      <c r="W13" s="137">
        <v>0.37566972499999995</v>
      </c>
      <c r="X13" s="137">
        <v>0.3270749</v>
      </c>
      <c r="Y13" s="137">
        <v>0.31689930000000005</v>
      </c>
      <c r="Z13" s="132">
        <f t="shared" si="2"/>
        <v>0.3720360835154532</v>
      </c>
      <c r="AA13" s="137">
        <v>0.22026682</v>
      </c>
      <c r="AB13" s="137">
        <v>0.33392018000000001</v>
      </c>
      <c r="AC13" s="137">
        <v>0.31578366000000002</v>
      </c>
      <c r="AD13" s="137">
        <v>0.54456722000000002</v>
      </c>
      <c r="AE13" s="137">
        <v>0.15961413999999999</v>
      </c>
      <c r="AF13" s="137">
        <v>0.22777502000000002</v>
      </c>
      <c r="AG13" s="137">
        <v>0.45934682000000004</v>
      </c>
      <c r="AH13" s="132">
        <f t="shared" si="3"/>
        <v>0.2989953224231483</v>
      </c>
    </row>
    <row r="14" spans="1:34" x14ac:dyDescent="0.2">
      <c r="A14" s="5" t="s">
        <v>10</v>
      </c>
      <c r="B14" s="6" t="s">
        <v>34</v>
      </c>
      <c r="C14" s="136">
        <v>0.14568384000000001</v>
      </c>
      <c r="D14" s="137">
        <v>0.12418562</v>
      </c>
      <c r="E14" s="137">
        <v>9.4944340000000016E-2</v>
      </c>
      <c r="F14" s="132">
        <f t="shared" si="4"/>
        <v>0.11819535345467885</v>
      </c>
      <c r="G14" s="137">
        <v>8.0824859999999998E-2</v>
      </c>
      <c r="H14" s="137">
        <v>7.4762439999999999E-2</v>
      </c>
      <c r="I14" s="137">
        <v>0.10866862000000001</v>
      </c>
      <c r="J14" s="137">
        <v>0.10890192000000001</v>
      </c>
      <c r="K14" s="132">
        <f t="shared" si="0"/>
        <v>8.434592169854116E-2</v>
      </c>
      <c r="L14" s="137">
        <v>6.8130480000000007E-2</v>
      </c>
      <c r="M14" s="137">
        <v>7.1991460000000007E-2</v>
      </c>
      <c r="N14" s="137">
        <v>3.7484600000000008E-3</v>
      </c>
      <c r="O14" s="137">
        <v>2.3723919999999999E-2</v>
      </c>
      <c r="P14" s="132">
        <f t="shared" si="1"/>
        <v>4.2829050529142265E-2</v>
      </c>
      <c r="Q14" s="137">
        <v>0.255749475</v>
      </c>
      <c r="R14" s="137">
        <v>0.31328314999999995</v>
      </c>
      <c r="S14" s="137">
        <v>0.31932402500000001</v>
      </c>
      <c r="T14" s="137">
        <v>0.35306139999999997</v>
      </c>
      <c r="U14" s="137">
        <v>0.35594835000000002</v>
      </c>
      <c r="V14" s="137">
        <v>0.36092685000000002</v>
      </c>
      <c r="W14" s="137">
        <v>0.24466264999999998</v>
      </c>
      <c r="X14" s="137">
        <v>0.19340592500000001</v>
      </c>
      <c r="Y14" s="137">
        <v>0.20548882499999999</v>
      </c>
      <c r="Z14" s="132">
        <f t="shared" si="2"/>
        <v>0.27907073083724016</v>
      </c>
      <c r="AA14" s="137">
        <v>9.4822720000000013E-2</v>
      </c>
      <c r="AB14" s="137">
        <v>0.2014068</v>
      </c>
      <c r="AC14" s="137">
        <v>0.57668922</v>
      </c>
      <c r="AD14" s="137">
        <v>0.6409861</v>
      </c>
      <c r="AE14" s="137">
        <v>0.24821434000000003</v>
      </c>
      <c r="AF14" s="137">
        <v>0.32493287999999998</v>
      </c>
      <c r="AG14" s="137">
        <v>0.44313462000000003</v>
      </c>
      <c r="AH14" s="132">
        <f t="shared" si="3"/>
        <v>0.32277807501423161</v>
      </c>
    </row>
    <row r="15" spans="1:34" x14ac:dyDescent="0.2">
      <c r="A15" s="5" t="s">
        <v>11</v>
      </c>
      <c r="B15" s="6" t="s">
        <v>35</v>
      </c>
      <c r="C15" s="136">
        <v>0.15764719999999999</v>
      </c>
      <c r="D15" s="137">
        <v>0.1393856</v>
      </c>
      <c r="E15" s="137">
        <v>0.10972496000000001</v>
      </c>
      <c r="F15" s="132">
        <f t="shared" si="4"/>
        <v>0.13215671902881637</v>
      </c>
      <c r="G15" s="137">
        <v>8.5290320000000003E-2</v>
      </c>
      <c r="H15" s="137">
        <v>6.3972000000000015E-2</v>
      </c>
      <c r="I15" s="137">
        <v>0.10836272</v>
      </c>
      <c r="J15" s="137">
        <v>9.8404079999999991E-2</v>
      </c>
      <c r="K15" s="132">
        <f t="shared" si="0"/>
        <v>8.2702093859318218E-2</v>
      </c>
      <c r="L15" s="137">
        <v>8.1699759999999996E-2</v>
      </c>
      <c r="M15" s="137">
        <v>8.0415760000000003E-2</v>
      </c>
      <c r="N15" s="137">
        <v>2.3829119999999999E-2</v>
      </c>
      <c r="O15" s="137">
        <v>3.7456800000000004E-3</v>
      </c>
      <c r="P15" s="132">
        <f t="shared" si="1"/>
        <v>5.4597491505996965E-2</v>
      </c>
      <c r="Q15" s="137">
        <v>0.23423067500000003</v>
      </c>
      <c r="R15" s="137">
        <v>0.29037097500000003</v>
      </c>
      <c r="S15" s="137">
        <v>0.29736769999999996</v>
      </c>
      <c r="T15" s="137">
        <v>0.32994690000000004</v>
      </c>
      <c r="U15" s="137">
        <v>0.333449</v>
      </c>
      <c r="V15" s="137">
        <v>0.33956162499999998</v>
      </c>
      <c r="W15" s="137">
        <v>0.222721325</v>
      </c>
      <c r="X15" s="137">
        <v>0.17233694999999999</v>
      </c>
      <c r="Y15" s="137">
        <v>0.205264525</v>
      </c>
      <c r="Z15" s="132">
        <f t="shared" si="2"/>
        <v>0.25962429262970232</v>
      </c>
      <c r="AA15" s="137">
        <v>9.5621800000000007E-2</v>
      </c>
      <c r="AB15" s="137">
        <v>0.12067028000000002</v>
      </c>
      <c r="AC15" s="137">
        <v>0.57858082</v>
      </c>
      <c r="AD15" s="137">
        <v>0.60212112000000007</v>
      </c>
      <c r="AE15" s="137">
        <v>0.25438782000000004</v>
      </c>
      <c r="AF15" s="137">
        <v>0.33134962000000001</v>
      </c>
      <c r="AG15" s="137">
        <v>0.44234686000000006</v>
      </c>
      <c r="AH15" s="132">
        <f t="shared" si="3"/>
        <v>0.29584384498417454</v>
      </c>
    </row>
    <row r="16" spans="1:34" x14ac:dyDescent="0.2">
      <c r="A16" s="5" t="s">
        <v>12</v>
      </c>
      <c r="B16" s="6" t="s">
        <v>36</v>
      </c>
      <c r="C16" s="136">
        <v>0.24320836000000004</v>
      </c>
      <c r="D16" s="137">
        <v>0.2211988</v>
      </c>
      <c r="E16" s="137">
        <v>0.18516099999999999</v>
      </c>
      <c r="F16" s="132">
        <f t="shared" si="4"/>
        <v>0.21235768269387539</v>
      </c>
      <c r="G16" s="137">
        <v>0.15560334000000001</v>
      </c>
      <c r="H16" s="137">
        <v>0.11258346</v>
      </c>
      <c r="I16" s="137">
        <v>0.13847218</v>
      </c>
      <c r="J16" s="137">
        <v>8.6769479999999996E-2</v>
      </c>
      <c r="K16" s="132">
        <f t="shared" si="0"/>
        <v>0.13646173967692918</v>
      </c>
      <c r="L16" s="137">
        <v>0.20906816</v>
      </c>
      <c r="M16" s="137">
        <v>0.25226717999999998</v>
      </c>
      <c r="N16" s="137">
        <v>0.19011914000000002</v>
      </c>
      <c r="O16" s="137">
        <v>0.1757785</v>
      </c>
      <c r="P16" s="132">
        <f t="shared" si="1"/>
        <v>0.21620072762936943</v>
      </c>
      <c r="Q16" s="137">
        <v>5.4651750000000001E-3</v>
      </c>
      <c r="R16" s="137">
        <v>4.6690525000000004E-2</v>
      </c>
      <c r="S16" s="137">
        <v>7.0028224999999986E-2</v>
      </c>
      <c r="T16" s="137">
        <v>9.5324124999999996E-2</v>
      </c>
      <c r="U16" s="137">
        <v>0.104893875</v>
      </c>
      <c r="V16" s="137">
        <v>0.21747089999999999</v>
      </c>
      <c r="W16" s="137">
        <v>0.12862392499999997</v>
      </c>
      <c r="X16" s="137">
        <v>0.132341025</v>
      </c>
      <c r="Y16" s="137">
        <v>0.171293525</v>
      </c>
      <c r="Z16" s="132">
        <f t="shared" si="2"/>
        <v>8.215381096754297E-2</v>
      </c>
      <c r="AA16" s="137">
        <v>0.17047499999999999</v>
      </c>
      <c r="AB16" s="137">
        <v>0.22148018000000003</v>
      </c>
      <c r="AC16" s="137">
        <v>0.63308726000000004</v>
      </c>
      <c r="AD16" s="137">
        <v>0.69146087999999994</v>
      </c>
      <c r="AE16" s="137">
        <v>0.49450904000000001</v>
      </c>
      <c r="AF16" s="137">
        <v>0.58730189999999993</v>
      </c>
      <c r="AG16" s="137">
        <v>0.41017700000000001</v>
      </c>
      <c r="AH16" s="132">
        <f t="shared" si="3"/>
        <v>0.39570506876677086</v>
      </c>
    </row>
    <row r="17" spans="1:34" x14ac:dyDescent="0.2">
      <c r="A17" s="5" t="s">
        <v>13</v>
      </c>
      <c r="B17" s="6" t="s">
        <v>37</v>
      </c>
      <c r="C17" s="136">
        <v>0.28595524</v>
      </c>
      <c r="D17" s="137">
        <v>0.2629611</v>
      </c>
      <c r="E17" s="137">
        <v>0.22322328000000005</v>
      </c>
      <c r="F17" s="132">
        <f t="shared" si="4"/>
        <v>0.25279761907287973</v>
      </c>
      <c r="G17" s="137">
        <v>0.19181116000000004</v>
      </c>
      <c r="H17" s="137">
        <v>0.14491590000000001</v>
      </c>
      <c r="I17" s="137">
        <v>0.16347338</v>
      </c>
      <c r="J17" s="137">
        <v>0.10769731999999999</v>
      </c>
      <c r="K17" s="132">
        <f t="shared" si="0"/>
        <v>0.16911610085013948</v>
      </c>
      <c r="L17" s="137">
        <v>0.24882493999999999</v>
      </c>
      <c r="M17" s="137">
        <v>0.28742353999999998</v>
      </c>
      <c r="N17" s="137">
        <v>0.20173574</v>
      </c>
      <c r="O17" s="137">
        <v>0.20927928000000004</v>
      </c>
      <c r="P17" s="132">
        <f t="shared" si="1"/>
        <v>0.24340052768461884</v>
      </c>
      <c r="Q17" s="137">
        <v>4.6634799999999997E-2</v>
      </c>
      <c r="R17" s="137">
        <v>5.4651750000000001E-3</v>
      </c>
      <c r="S17" s="137">
        <v>4.0764274999999996E-2</v>
      </c>
      <c r="T17" s="137">
        <v>6.698585E-2</v>
      </c>
      <c r="U17" s="137">
        <v>6.9011774999999997E-2</v>
      </c>
      <c r="V17" s="137">
        <v>9.5753825000000001E-2</v>
      </c>
      <c r="W17" s="137">
        <v>0.137088875</v>
      </c>
      <c r="X17" s="137">
        <v>0.137609975</v>
      </c>
      <c r="Y17" s="137">
        <v>0.20101432499999999</v>
      </c>
      <c r="Z17" s="132">
        <f t="shared" si="2"/>
        <v>8.4265309008882586E-2</v>
      </c>
      <c r="AA17" s="137">
        <v>0.20441755999999997</v>
      </c>
      <c r="AB17" s="137">
        <v>0.25818848000000005</v>
      </c>
      <c r="AC17" s="137">
        <v>0.69184638000000009</v>
      </c>
      <c r="AD17" s="137">
        <v>0.75382110000000002</v>
      </c>
      <c r="AE17" s="137">
        <v>0.54901374000000003</v>
      </c>
      <c r="AF17" s="137">
        <v>0.65281447999999997</v>
      </c>
      <c r="AG17" s="137">
        <v>0.45498148000000005</v>
      </c>
      <c r="AH17" s="132">
        <f t="shared" si="3"/>
        <v>0.44232507650574276</v>
      </c>
    </row>
    <row r="18" spans="1:34" x14ac:dyDescent="0.2">
      <c r="A18" s="5" t="s">
        <v>14</v>
      </c>
      <c r="B18" s="6" t="s">
        <v>38</v>
      </c>
      <c r="C18" s="136">
        <v>0.27958184000000008</v>
      </c>
      <c r="D18" s="137">
        <v>0.26045830000000003</v>
      </c>
      <c r="E18" s="137">
        <v>0.22201902000000001</v>
      </c>
      <c r="F18" s="132">
        <f t="shared" si="4"/>
        <v>0.24961266663062442</v>
      </c>
      <c r="G18" s="137">
        <v>0.19304903999999998</v>
      </c>
      <c r="H18" s="137">
        <v>0.15014834000000002</v>
      </c>
      <c r="I18" s="137">
        <v>0.16772467999999999</v>
      </c>
      <c r="J18" s="137">
        <v>0.11495430000000002</v>
      </c>
      <c r="K18" s="132">
        <f t="shared" si="0"/>
        <v>0.172310847280954</v>
      </c>
      <c r="L18" s="137">
        <v>0.24529472000000002</v>
      </c>
      <c r="M18" s="137">
        <v>0.28196934000000001</v>
      </c>
      <c r="N18" s="137">
        <v>0.20382758000000001</v>
      </c>
      <c r="O18" s="137">
        <v>0.21098201999999999</v>
      </c>
      <c r="P18" s="132">
        <f t="shared" si="1"/>
        <v>0.24156954685688817</v>
      </c>
      <c r="Q18" s="137">
        <v>7.080007499999999E-2</v>
      </c>
      <c r="R18" s="137">
        <v>4.7225724999999996E-2</v>
      </c>
      <c r="S18" s="137">
        <v>5.4652250000000006E-3</v>
      </c>
      <c r="T18" s="137">
        <v>3.8019900000000002E-2</v>
      </c>
      <c r="U18" s="137">
        <v>4.9180425E-2</v>
      </c>
      <c r="V18" s="137">
        <v>6.5994325000000006E-2</v>
      </c>
      <c r="W18" s="137">
        <v>0.11402002499999998</v>
      </c>
      <c r="X18" s="137">
        <v>0.12677762499999998</v>
      </c>
      <c r="Y18" s="137">
        <v>0.16968295</v>
      </c>
      <c r="Z18" s="132">
        <f t="shared" si="2"/>
        <v>7.8141712745698574E-2</v>
      </c>
      <c r="AA18" s="137">
        <v>0.26611846</v>
      </c>
      <c r="AB18" s="137">
        <v>0.22040896000000004</v>
      </c>
      <c r="AC18" s="137">
        <v>0.63034866000000001</v>
      </c>
      <c r="AD18" s="137">
        <v>0.68875447999999995</v>
      </c>
      <c r="AE18" s="137">
        <v>0.55905388</v>
      </c>
      <c r="AF18" s="137">
        <v>0.66237642000000008</v>
      </c>
      <c r="AG18" s="137">
        <v>0.40845360000000003</v>
      </c>
      <c r="AH18" s="132">
        <f t="shared" si="3"/>
        <v>0.41832215728969674</v>
      </c>
    </row>
    <row r="19" spans="1:34" x14ac:dyDescent="0.2">
      <c r="A19" s="5" t="s">
        <v>15</v>
      </c>
      <c r="B19" s="6" t="s">
        <v>39</v>
      </c>
      <c r="C19" s="136">
        <v>0.30863354000000004</v>
      </c>
      <c r="D19" s="137">
        <v>0.28910994000000001</v>
      </c>
      <c r="E19" s="137">
        <v>0.24761938000000003</v>
      </c>
      <c r="F19" s="132">
        <f t="shared" si="4"/>
        <v>0.2770398645049223</v>
      </c>
      <c r="G19" s="137">
        <v>0.21787459999999997</v>
      </c>
      <c r="H19" s="137">
        <v>0.17269244</v>
      </c>
      <c r="I19" s="137">
        <v>0.19163463999999999</v>
      </c>
      <c r="J19" s="137">
        <v>0.13613718</v>
      </c>
      <c r="K19" s="132">
        <f t="shared" si="0"/>
        <v>0.19612069290577119</v>
      </c>
      <c r="L19" s="137">
        <v>0.27218978000000005</v>
      </c>
      <c r="M19" s="137">
        <v>0.31047310000000006</v>
      </c>
      <c r="N19" s="137">
        <v>0.25155948</v>
      </c>
      <c r="O19" s="137">
        <v>0.23581250000000001</v>
      </c>
      <c r="P19" s="132">
        <f t="shared" si="1"/>
        <v>0.27663101854733124</v>
      </c>
      <c r="Q19" s="137">
        <v>9.5387299999999994E-2</v>
      </c>
      <c r="R19" s="137">
        <v>6.7094100000000004E-2</v>
      </c>
      <c r="S19" s="137">
        <v>3.7930800000000001E-2</v>
      </c>
      <c r="T19" s="137">
        <v>5.4638500000000001E-3</v>
      </c>
      <c r="U19" s="137">
        <v>2.4504399999999999E-2</v>
      </c>
      <c r="V19" s="137">
        <v>4.2115700000000006E-2</v>
      </c>
      <c r="W19" s="137">
        <v>8.7157125000000002E-2</v>
      </c>
      <c r="X19" s="137">
        <v>0.12559594999999998</v>
      </c>
      <c r="Y19" s="137">
        <v>0.16606212499999998</v>
      </c>
      <c r="Z19" s="132">
        <f t="shared" si="2"/>
        <v>7.8006438723369986E-2</v>
      </c>
      <c r="AA19" s="137">
        <v>0.24352525999999999</v>
      </c>
      <c r="AB19" s="137">
        <v>0.21885168000000002</v>
      </c>
      <c r="AC19" s="137">
        <v>0.63937482000000001</v>
      </c>
      <c r="AD19" s="137">
        <v>0.7000680600000001</v>
      </c>
      <c r="AE19" s="137">
        <v>0.56879876000000007</v>
      </c>
      <c r="AF19" s="137">
        <v>0.67266276000000003</v>
      </c>
      <c r="AG19" s="137">
        <v>0.41003662000000002</v>
      </c>
      <c r="AH19" s="132">
        <f t="shared" si="3"/>
        <v>0.41920022822211889</v>
      </c>
    </row>
    <row r="20" spans="1:34" x14ac:dyDescent="0.2">
      <c r="A20" s="5" t="s">
        <v>16</v>
      </c>
      <c r="B20" s="6" t="s">
        <v>40</v>
      </c>
      <c r="C20" s="136">
        <v>0.30831051999999998</v>
      </c>
      <c r="D20" s="137">
        <v>0.28989772000000003</v>
      </c>
      <c r="E20" s="137">
        <v>0.24851278000000002</v>
      </c>
      <c r="F20" s="132">
        <f t="shared" si="4"/>
        <v>0.27751333279865631</v>
      </c>
      <c r="G20" s="137">
        <v>0.21945091999999999</v>
      </c>
      <c r="H20" s="137">
        <v>0.17552055999999999</v>
      </c>
      <c r="I20" s="137">
        <v>0.19437157999999999</v>
      </c>
      <c r="J20" s="137">
        <v>0.13953794</v>
      </c>
      <c r="K20" s="132">
        <f t="shared" si="0"/>
        <v>0.19833726280438069</v>
      </c>
      <c r="L20" s="137">
        <v>0.27253820000000001</v>
      </c>
      <c r="M20" s="137">
        <v>0.30974977999999997</v>
      </c>
      <c r="N20" s="137">
        <v>0.25268754000000004</v>
      </c>
      <c r="O20" s="137">
        <v>0.23789408000000004</v>
      </c>
      <c r="P20" s="132">
        <f t="shared" si="1"/>
        <v>0.27697781476268585</v>
      </c>
      <c r="Q20" s="137">
        <v>0.10506105</v>
      </c>
      <c r="R20" s="137">
        <v>7.8648275000000004E-2</v>
      </c>
      <c r="S20" s="137">
        <v>4.9185649999999997E-2</v>
      </c>
      <c r="T20" s="137">
        <v>2.453205E-2</v>
      </c>
      <c r="U20" s="137">
        <v>5.4652500000000005E-3</v>
      </c>
      <c r="V20" s="137">
        <v>3.1424049999999995E-2</v>
      </c>
      <c r="W20" s="137">
        <v>7.9211250000000011E-2</v>
      </c>
      <c r="X20" s="137">
        <v>0.11930597499999999</v>
      </c>
      <c r="Y20" s="137">
        <v>0.16412897500000001</v>
      </c>
      <c r="Z20" s="132">
        <f t="shared" si="2"/>
        <v>8.266286312822195E-2</v>
      </c>
      <c r="AA20" s="137">
        <v>0.24428998000000002</v>
      </c>
      <c r="AB20" s="137">
        <v>0.21587456000000002</v>
      </c>
      <c r="AC20" s="137">
        <v>0.62796945999999998</v>
      </c>
      <c r="AD20" s="137">
        <v>0.68767785999999997</v>
      </c>
      <c r="AE20" s="137">
        <v>0.55691471999999997</v>
      </c>
      <c r="AF20" s="137">
        <v>0.66027435999999995</v>
      </c>
      <c r="AG20" s="137">
        <v>0.40427536000000003</v>
      </c>
      <c r="AH20" s="132">
        <f t="shared" si="3"/>
        <v>0.41256905684972733</v>
      </c>
    </row>
    <row r="21" spans="1:34" x14ac:dyDescent="0.2">
      <c r="A21" s="5" t="s">
        <v>17</v>
      </c>
      <c r="B21" s="6" t="s">
        <v>41</v>
      </c>
      <c r="C21" s="136">
        <v>0.31106652000000001</v>
      </c>
      <c r="D21" s="137">
        <v>0.29388325999999998</v>
      </c>
      <c r="E21" s="137">
        <v>0.25263280000000005</v>
      </c>
      <c r="F21" s="132">
        <f t="shared" si="4"/>
        <v>0.28115876200075246</v>
      </c>
      <c r="G21" s="137">
        <v>0.24382898000000003</v>
      </c>
      <c r="H21" s="137">
        <v>0.18122076000000001</v>
      </c>
      <c r="I21" s="137">
        <v>0.20025686000000001</v>
      </c>
      <c r="J21" s="137">
        <v>0.14641282</v>
      </c>
      <c r="K21" s="132">
        <f t="shared" si="0"/>
        <v>0.21350849159644597</v>
      </c>
      <c r="L21" s="137">
        <v>0.27579358000000004</v>
      </c>
      <c r="M21" s="137">
        <v>0.31113802000000002</v>
      </c>
      <c r="N21" s="137">
        <v>0.25612999999999997</v>
      </c>
      <c r="O21" s="137">
        <v>0.2418537</v>
      </c>
      <c r="P21" s="132">
        <f t="shared" si="1"/>
        <v>0.27964211999335009</v>
      </c>
      <c r="Q21" s="137">
        <v>0.119504825</v>
      </c>
      <c r="R21" s="137">
        <v>9.5636250000000006E-2</v>
      </c>
      <c r="S21" s="137">
        <v>6.5848150000000008E-2</v>
      </c>
      <c r="T21" s="137">
        <v>4.5396124999999996E-2</v>
      </c>
      <c r="U21" s="137">
        <v>3.1636050000000006E-2</v>
      </c>
      <c r="V21" s="137">
        <v>5.4662499999999998E-3</v>
      </c>
      <c r="W21" s="137">
        <v>5.8437425000000001E-2</v>
      </c>
      <c r="X21" s="137">
        <v>0.11418880000000001</v>
      </c>
      <c r="Y21" s="137">
        <v>0.145361775</v>
      </c>
      <c r="Z21" s="132">
        <f t="shared" si="2"/>
        <v>8.8152455089513249E-2</v>
      </c>
      <c r="AA21" s="137">
        <v>0.24855384</v>
      </c>
      <c r="AB21" s="137">
        <v>0.20519288000000002</v>
      </c>
      <c r="AC21" s="137">
        <v>0.61230166000000008</v>
      </c>
      <c r="AD21" s="137">
        <v>0.66794118000000002</v>
      </c>
      <c r="AE21" s="137">
        <v>0.54086681999999997</v>
      </c>
      <c r="AF21" s="137">
        <v>0.64214941999999997</v>
      </c>
      <c r="AG21" s="137">
        <v>0.38821806000000003</v>
      </c>
      <c r="AH21" s="132">
        <f t="shared" si="3"/>
        <v>0.40103103464265988</v>
      </c>
    </row>
    <row r="22" spans="1:34" x14ac:dyDescent="0.2">
      <c r="A22" s="5" t="s">
        <v>18</v>
      </c>
      <c r="B22" s="6" t="s">
        <v>42</v>
      </c>
      <c r="C22" s="136">
        <v>0.31073921999999998</v>
      </c>
      <c r="D22" s="137">
        <v>0.29373231999999999</v>
      </c>
      <c r="E22" s="137">
        <v>0.27067980000000003</v>
      </c>
      <c r="F22" s="132">
        <f t="shared" si="4"/>
        <v>0.28902893663413465</v>
      </c>
      <c r="G22" s="137">
        <v>0.22388426000000003</v>
      </c>
      <c r="H22" s="137">
        <v>0.18130308000000001</v>
      </c>
      <c r="I22" s="137">
        <v>0.20314447999999999</v>
      </c>
      <c r="J22" s="137">
        <v>0.1493227</v>
      </c>
      <c r="K22" s="132">
        <f t="shared" si="0"/>
        <v>0.20407067442246241</v>
      </c>
      <c r="L22" s="137">
        <v>0.24312607999999999</v>
      </c>
      <c r="M22" s="137">
        <v>0.24454674000000001</v>
      </c>
      <c r="N22" s="137">
        <v>0.18466236</v>
      </c>
      <c r="O22" s="137">
        <v>0.21970188000000002</v>
      </c>
      <c r="P22" s="132">
        <f t="shared" si="1"/>
        <v>0.22049678096322795</v>
      </c>
      <c r="Q22" s="137">
        <v>0.129058175</v>
      </c>
      <c r="R22" s="137">
        <v>0.13776227499999999</v>
      </c>
      <c r="S22" s="137">
        <v>0.108885725</v>
      </c>
      <c r="T22" s="137">
        <v>9.1217300000000015E-2</v>
      </c>
      <c r="U22" s="137">
        <v>8.0315475000000011E-2</v>
      </c>
      <c r="V22" s="137">
        <v>6.0757250000000006E-2</v>
      </c>
      <c r="W22" s="137">
        <v>5.4688749999999998E-3</v>
      </c>
      <c r="X22" s="137">
        <v>6.7312549999999985E-2</v>
      </c>
      <c r="Y22" s="137">
        <v>9.9077575000000001E-2</v>
      </c>
      <c r="Z22" s="132">
        <f t="shared" si="2"/>
        <v>9.5564410746092052E-2</v>
      </c>
      <c r="AA22" s="137">
        <v>0.19719412</v>
      </c>
      <c r="AB22" s="137">
        <v>0.15426019999999999</v>
      </c>
      <c r="AC22" s="137">
        <v>0.55396948000000001</v>
      </c>
      <c r="AD22" s="137">
        <v>0.61024966000000003</v>
      </c>
      <c r="AE22" s="137">
        <v>0.4891915200000001</v>
      </c>
      <c r="AF22" s="137">
        <v>0.58515596000000003</v>
      </c>
      <c r="AG22" s="137">
        <v>0.32841304000000004</v>
      </c>
      <c r="AH22" s="132">
        <f t="shared" si="3"/>
        <v>0.34705718983466571</v>
      </c>
    </row>
    <row r="23" spans="1:34" x14ac:dyDescent="0.2">
      <c r="A23" s="5" t="s">
        <v>19</v>
      </c>
      <c r="B23" s="6" t="s">
        <v>53</v>
      </c>
      <c r="C23" s="136">
        <v>0.28817308000000003</v>
      </c>
      <c r="D23" s="137">
        <v>0.27981840000000002</v>
      </c>
      <c r="E23" s="137">
        <v>0.23346184</v>
      </c>
      <c r="F23" s="132">
        <f t="shared" si="4"/>
        <v>0.26195640463086245</v>
      </c>
      <c r="G23" s="137">
        <v>0.22025454000000003</v>
      </c>
      <c r="H23" s="137">
        <v>0.17070988000000001</v>
      </c>
      <c r="I23" s="137">
        <v>0.22108002000000002</v>
      </c>
      <c r="J23" s="137">
        <v>0.15548232000000001</v>
      </c>
      <c r="K23" s="132">
        <f t="shared" si="0"/>
        <v>0.20184768278582238</v>
      </c>
      <c r="L23" s="137">
        <v>0.20944306000000001</v>
      </c>
      <c r="M23" s="137">
        <v>0.21357067999999998</v>
      </c>
      <c r="N23" s="137">
        <v>0.14902644000000001</v>
      </c>
      <c r="O23" s="137">
        <v>0.14788614</v>
      </c>
      <c r="P23" s="132">
        <f t="shared" si="1"/>
        <v>0.1845538535454033</v>
      </c>
      <c r="Q23" s="137">
        <v>0.13255275</v>
      </c>
      <c r="R23" s="137">
        <v>0.15824254999999998</v>
      </c>
      <c r="S23" s="137">
        <v>0.126855775</v>
      </c>
      <c r="T23" s="137">
        <v>0.12614577499999999</v>
      </c>
      <c r="U23" s="137">
        <v>0.12603529999999999</v>
      </c>
      <c r="V23" s="137">
        <v>0.11847479999999999</v>
      </c>
      <c r="W23" s="137">
        <v>6.7448825000000004E-2</v>
      </c>
      <c r="X23" s="137">
        <v>5.4652500000000005E-3</v>
      </c>
      <c r="Y23" s="137">
        <v>5.2109374999999999E-2</v>
      </c>
      <c r="Z23" s="132">
        <f t="shared" si="2"/>
        <v>0.10820042970627797</v>
      </c>
      <c r="AA23" s="137">
        <v>0.14226143999999999</v>
      </c>
      <c r="AB23" s="137">
        <v>0.10116386000000001</v>
      </c>
      <c r="AC23" s="137">
        <v>0.50505316</v>
      </c>
      <c r="AD23" s="137">
        <v>0.56437028000000011</v>
      </c>
      <c r="AE23" s="137">
        <v>0.44652545999999999</v>
      </c>
      <c r="AF23" s="137">
        <v>0.53895236000000002</v>
      </c>
      <c r="AG23" s="137">
        <v>0.27106812000000002</v>
      </c>
      <c r="AH23" s="132">
        <f t="shared" si="3"/>
        <v>0.29636002396485478</v>
      </c>
    </row>
    <row r="24" spans="1:34" x14ac:dyDescent="0.2">
      <c r="A24" s="5" t="s">
        <v>21</v>
      </c>
      <c r="B24" s="6" t="s">
        <v>45</v>
      </c>
      <c r="C24" s="136">
        <v>0.29346984000000004</v>
      </c>
      <c r="D24" s="137">
        <v>0.30598560000000002</v>
      </c>
      <c r="E24" s="137">
        <v>0.23960792000000003</v>
      </c>
      <c r="F24" s="132">
        <f t="shared" si="4"/>
        <v>0.27244935490740407</v>
      </c>
      <c r="G24" s="137">
        <v>0.23047096</v>
      </c>
      <c r="H24" s="137">
        <v>0.21207055999999999</v>
      </c>
      <c r="I24" s="137">
        <v>0.24550712</v>
      </c>
      <c r="J24" s="137">
        <v>0.21444720000000003</v>
      </c>
      <c r="K24" s="132">
        <f t="shared" si="0"/>
        <v>0.22611777132934638</v>
      </c>
      <c r="L24" s="137">
        <v>0.18736416000000003</v>
      </c>
      <c r="M24" s="137">
        <v>0.22115679999999999</v>
      </c>
      <c r="N24" s="137">
        <v>0.19552112000000002</v>
      </c>
      <c r="O24" s="137">
        <v>0.1573444</v>
      </c>
      <c r="P24" s="132">
        <f t="shared" si="1"/>
        <v>0.20116323536617056</v>
      </c>
      <c r="Q24" s="137">
        <v>0.17023482500000001</v>
      </c>
      <c r="R24" s="137">
        <v>0.200244425</v>
      </c>
      <c r="S24" s="137">
        <v>0.16692812499999998</v>
      </c>
      <c r="T24" s="137">
        <v>0.16610342500000003</v>
      </c>
      <c r="U24" s="137">
        <v>0.1621677</v>
      </c>
      <c r="V24" s="137">
        <v>0.14500622499999999</v>
      </c>
      <c r="W24" s="137">
        <v>0.13655600000000001</v>
      </c>
      <c r="X24" s="137">
        <v>5.2117299999999998E-2</v>
      </c>
      <c r="Y24" s="137">
        <v>5.4662499999999998E-3</v>
      </c>
      <c r="Z24" s="132">
        <f t="shared" si="2"/>
        <v>0.13988602836147801</v>
      </c>
      <c r="AA24" s="137">
        <v>0.13565714000000001</v>
      </c>
      <c r="AB24" s="137">
        <v>9.861932000000001E-2</v>
      </c>
      <c r="AC24" s="137">
        <v>0.51658734000000006</v>
      </c>
      <c r="AD24" s="137">
        <v>0.57651542000000011</v>
      </c>
      <c r="AE24" s="137">
        <v>0.45559682000000001</v>
      </c>
      <c r="AF24" s="137">
        <v>0.54797515999999991</v>
      </c>
      <c r="AG24" s="137">
        <v>0.26249531999999998</v>
      </c>
      <c r="AH24" s="132">
        <f t="shared" si="3"/>
        <v>0.29890372871198001</v>
      </c>
    </row>
    <row r="25" spans="1:34" x14ac:dyDescent="0.2">
      <c r="A25" s="5" t="s">
        <v>20</v>
      </c>
      <c r="B25" s="6" t="s">
        <v>44</v>
      </c>
      <c r="C25" s="136">
        <v>0.20706599999999997</v>
      </c>
      <c r="D25" s="137">
        <v>0.18854208</v>
      </c>
      <c r="E25" s="137">
        <v>0.15397325999999997</v>
      </c>
      <c r="F25" s="132">
        <f>C25*$C$4+D25*$D$4+E25*$E$4</f>
        <v>0.17921964968077375</v>
      </c>
      <c r="G25" s="137">
        <v>0.13975406000000001</v>
      </c>
      <c r="H25" s="137">
        <v>0.121615</v>
      </c>
      <c r="I25" s="137">
        <v>0.16922007999999999</v>
      </c>
      <c r="J25" s="137">
        <v>0.15587948000000001</v>
      </c>
      <c r="K25" s="132">
        <f>G25*$G$4+H25*$H$4+I25*$I$4+J25*$J$4</f>
        <v>0.13918882693351456</v>
      </c>
      <c r="L25" s="137">
        <v>0.12931777999999999</v>
      </c>
      <c r="M25" s="137">
        <v>0.14252010000000001</v>
      </c>
      <c r="N25" s="137">
        <v>6.779824000000001E-2</v>
      </c>
      <c r="O25" s="137">
        <v>6.7088800000000004E-2</v>
      </c>
      <c r="P25" s="132">
        <f>L25*$L$4+M25*$M$4+N25*$N$4+O25*$O$4</f>
        <v>0.10741477837369225</v>
      </c>
      <c r="Q25" s="137">
        <v>0.165982775</v>
      </c>
      <c r="R25" s="137">
        <v>0.19908159999999997</v>
      </c>
      <c r="S25" s="137">
        <v>0.21481414999999998</v>
      </c>
      <c r="T25" s="137">
        <v>0.23746315000000001</v>
      </c>
      <c r="U25" s="137">
        <v>0.23805815</v>
      </c>
      <c r="V25" s="137">
        <v>0.24175274999999999</v>
      </c>
      <c r="W25" s="137">
        <v>0.19212980000000002</v>
      </c>
      <c r="X25" s="137">
        <v>0.13860410000000001</v>
      </c>
      <c r="Y25" s="137">
        <v>0.13351770000000002</v>
      </c>
      <c r="Z25" s="132">
        <f>Q25*$Q$4+R25*$R$4+S25*$S$4+T25*$T$4+U25*$U$4+V25*$V$4+W25*$W$4+X25*$X$4+Y25*$Y$4</f>
        <v>0.18784663585523603</v>
      </c>
      <c r="AA25" s="137">
        <v>5.6205999999999999E-3</v>
      </c>
      <c r="AB25" s="137">
        <v>0.12705196000000002</v>
      </c>
      <c r="AC25" s="137">
        <v>0.46253826000000003</v>
      </c>
      <c r="AD25" s="137">
        <v>0.5234162200000001</v>
      </c>
      <c r="AE25" s="137">
        <v>0.34917710000000007</v>
      </c>
      <c r="AF25" s="137">
        <v>0.43338024000000003</v>
      </c>
      <c r="AG25" s="137">
        <v>0.35569075999999999</v>
      </c>
      <c r="AH25" s="132">
        <f>AA25*$AA$4+AB25*$AB$4+AC25*$AC$4+AD25*$AD$4+AE25*$AE$4+AF25*$AF$4+AG25*$AG$4</f>
        <v>0.26387121839352456</v>
      </c>
    </row>
    <row r="26" spans="1:34" x14ac:dyDescent="0.2">
      <c r="A26" s="5" t="s">
        <v>22</v>
      </c>
      <c r="B26" s="6" t="s">
        <v>46</v>
      </c>
      <c r="C26" s="136">
        <v>0.2761111</v>
      </c>
      <c r="D26" s="137">
        <v>0.26339080000000004</v>
      </c>
      <c r="E26" s="137">
        <v>0.23675890000000002</v>
      </c>
      <c r="F26" s="132">
        <f t="shared" si="4"/>
        <v>0.25570457867108748</v>
      </c>
      <c r="G26" s="137">
        <v>0.21623887999999999</v>
      </c>
      <c r="H26" s="137">
        <v>0.19071057999999999</v>
      </c>
      <c r="I26" s="137">
        <v>0.24092594000000003</v>
      </c>
      <c r="J26" s="137">
        <v>0.22368946000000003</v>
      </c>
      <c r="K26" s="132">
        <f t="shared" si="0"/>
        <v>0.21229429444930142</v>
      </c>
      <c r="L26" s="137">
        <v>0.21809052000000004</v>
      </c>
      <c r="M26" s="137">
        <v>0.20801559999999999</v>
      </c>
      <c r="N26" s="137">
        <v>0.14097810000000002</v>
      </c>
      <c r="O26" s="137">
        <v>0.13967082</v>
      </c>
      <c r="P26" s="132">
        <f t="shared" si="1"/>
        <v>0.18051917698539685</v>
      </c>
      <c r="Q26" s="137">
        <v>0.21248497500000002</v>
      </c>
      <c r="R26" s="137">
        <v>0.24225384999999997</v>
      </c>
      <c r="S26" s="137">
        <v>0.21212934999999999</v>
      </c>
      <c r="T26" s="137">
        <v>0.21322435000000001</v>
      </c>
      <c r="U26" s="137">
        <v>0.21036489999999999</v>
      </c>
      <c r="V26" s="137">
        <v>0.19996180000000002</v>
      </c>
      <c r="W26" s="137">
        <v>0.15035745</v>
      </c>
      <c r="X26" s="137">
        <v>9.8599600000000009E-2</v>
      </c>
      <c r="Y26" s="137">
        <v>9.6156600000000009E-2</v>
      </c>
      <c r="Z26" s="132">
        <f t="shared" si="2"/>
        <v>0.18693348876901389</v>
      </c>
      <c r="AA26" s="137">
        <v>0.12699082</v>
      </c>
      <c r="AB26" s="137">
        <v>5.6213000000000009E-3</v>
      </c>
      <c r="AC26" s="137">
        <v>0.49865174000000007</v>
      </c>
      <c r="AD26" s="137">
        <v>0.55181698000000001</v>
      </c>
      <c r="AE26" s="137">
        <v>0.50312018000000003</v>
      </c>
      <c r="AF26" s="137">
        <v>0.59692179999999995</v>
      </c>
      <c r="AG26" s="137">
        <v>0.16545926000000002</v>
      </c>
      <c r="AH26" s="132">
        <f t="shared" si="3"/>
        <v>0.26208183779109712</v>
      </c>
    </row>
    <row r="27" spans="1:34" x14ac:dyDescent="0.2">
      <c r="A27" s="5" t="s">
        <v>23</v>
      </c>
      <c r="B27" s="6" t="s">
        <v>47</v>
      </c>
      <c r="C27" s="136">
        <v>0.40151328000000003</v>
      </c>
      <c r="D27" s="137">
        <v>0.40466816000000005</v>
      </c>
      <c r="E27" s="137">
        <v>0.354738</v>
      </c>
      <c r="F27" s="132">
        <f t="shared" si="4"/>
        <v>0.38147720336842267</v>
      </c>
      <c r="G27" s="137">
        <v>0.34327079999999999</v>
      </c>
      <c r="H27" s="137">
        <v>0.37457784000000005</v>
      </c>
      <c r="I27" s="137">
        <v>0.38950447999999999</v>
      </c>
      <c r="J27" s="137">
        <v>0.41645151999999996</v>
      </c>
      <c r="K27" s="132">
        <f t="shared" si="0"/>
        <v>0.36313843632973741</v>
      </c>
      <c r="L27" s="137">
        <v>0.26344304000000002</v>
      </c>
      <c r="M27" s="137">
        <v>0.21806024000000002</v>
      </c>
      <c r="N27" s="137">
        <v>0.32174368000000003</v>
      </c>
      <c r="O27" s="137">
        <v>0.32692792000000004</v>
      </c>
      <c r="P27" s="132">
        <f t="shared" si="1"/>
        <v>0.27204728504754694</v>
      </c>
      <c r="Q27" s="137">
        <v>0.71671247500000002</v>
      </c>
      <c r="R27" s="137">
        <v>0.77562777500000002</v>
      </c>
      <c r="S27" s="137">
        <v>0.70874247499999998</v>
      </c>
      <c r="T27" s="137">
        <v>0.72491307500000002</v>
      </c>
      <c r="U27" s="137">
        <v>0.71223242500000006</v>
      </c>
      <c r="V27" s="137">
        <v>0.68669752500000003</v>
      </c>
      <c r="W27" s="137">
        <v>0.62749232500000007</v>
      </c>
      <c r="X27" s="137">
        <v>0.58330674999999998</v>
      </c>
      <c r="Y27" s="137">
        <v>0.57650160000000006</v>
      </c>
      <c r="Z27" s="132">
        <f t="shared" si="2"/>
        <v>0.68540839241831664</v>
      </c>
      <c r="AA27" s="137">
        <v>0.46252434000000003</v>
      </c>
      <c r="AB27" s="137">
        <v>0.49866520000000003</v>
      </c>
      <c r="AC27" s="137">
        <v>5.6229400000000008E-3</v>
      </c>
      <c r="AD27" s="137">
        <v>0.16752977999999999</v>
      </c>
      <c r="AE27" s="137">
        <v>0.14148856000000001</v>
      </c>
      <c r="AF27" s="137">
        <v>0.20753024000000003</v>
      </c>
      <c r="AG27" s="137">
        <v>0.46678902</v>
      </c>
      <c r="AH27" s="132">
        <f t="shared" si="3"/>
        <v>0.29451844255601689</v>
      </c>
    </row>
    <row r="28" spans="1:34" x14ac:dyDescent="0.2">
      <c r="A28" s="5" t="s">
        <v>24</v>
      </c>
      <c r="B28" s="6" t="s">
        <v>48</v>
      </c>
      <c r="C28" s="136">
        <v>0.5223162400000001</v>
      </c>
      <c r="D28" s="137">
        <v>0.5301707200000001</v>
      </c>
      <c r="E28" s="137">
        <v>0.47385736000000001</v>
      </c>
      <c r="F28" s="132">
        <f t="shared" si="4"/>
        <v>0.50261795352164462</v>
      </c>
      <c r="G28" s="137">
        <v>0.46583600000000003</v>
      </c>
      <c r="H28" s="137">
        <v>0.45070447999999996</v>
      </c>
      <c r="I28" s="137">
        <v>0.51409959999999999</v>
      </c>
      <c r="J28" s="137">
        <v>0.49154744000000006</v>
      </c>
      <c r="K28" s="132">
        <f t="shared" si="0"/>
        <v>0.46932231296551469</v>
      </c>
      <c r="L28" s="137">
        <v>0.38177192000000004</v>
      </c>
      <c r="M28" s="137">
        <v>0.33712655999999996</v>
      </c>
      <c r="N28" s="137">
        <v>0.39932496000000001</v>
      </c>
      <c r="O28" s="137">
        <v>0.40425976000000002</v>
      </c>
      <c r="P28" s="132">
        <f t="shared" si="1"/>
        <v>0.37284928532344747</v>
      </c>
      <c r="Q28" s="137">
        <v>0.77129997499999992</v>
      </c>
      <c r="R28" s="137">
        <v>0.8336148000000001</v>
      </c>
      <c r="S28" s="137">
        <v>0.76258852499999996</v>
      </c>
      <c r="T28" s="137">
        <v>0.78146205000000002</v>
      </c>
      <c r="U28" s="137">
        <v>0.76681717500000002</v>
      </c>
      <c r="V28" s="137">
        <v>0.73844555000000001</v>
      </c>
      <c r="W28" s="137">
        <v>0.68121155</v>
      </c>
      <c r="X28" s="137">
        <v>0.63918877499999993</v>
      </c>
      <c r="Y28" s="137">
        <v>0.63003182499999999</v>
      </c>
      <c r="Z28" s="132">
        <f t="shared" si="2"/>
        <v>0.74011819587859196</v>
      </c>
      <c r="AA28" s="137">
        <v>0.52127075999999994</v>
      </c>
      <c r="AB28" s="137">
        <v>0.55177589999999999</v>
      </c>
      <c r="AC28" s="137">
        <v>0.16748788000000001</v>
      </c>
      <c r="AD28" s="137">
        <v>5.6213200000000008E-3</v>
      </c>
      <c r="AE28" s="137">
        <v>0.27394066000000006</v>
      </c>
      <c r="AF28" s="137">
        <v>0.35216444000000002</v>
      </c>
      <c r="AG28" s="137">
        <v>0.8860880000000001</v>
      </c>
      <c r="AH28" s="132">
        <f t="shared" si="3"/>
        <v>0.41134405471026136</v>
      </c>
    </row>
    <row r="29" spans="1:34" x14ac:dyDescent="0.2">
      <c r="A29" s="5" t="s">
        <v>25</v>
      </c>
      <c r="B29" s="6" t="s">
        <v>49</v>
      </c>
      <c r="C29" s="136">
        <v>0.27871104000000002</v>
      </c>
      <c r="D29" s="137">
        <v>0.28203144000000002</v>
      </c>
      <c r="E29" s="137">
        <v>0.24107152000000001</v>
      </c>
      <c r="F29" s="132">
        <f t="shared" si="4"/>
        <v>0.26276874599672273</v>
      </c>
      <c r="G29" s="137">
        <v>0.23039136000000002</v>
      </c>
      <c r="H29" s="137">
        <v>0.22617543999999998</v>
      </c>
      <c r="I29" s="137">
        <v>0.27152336000000005</v>
      </c>
      <c r="J29" s="137">
        <v>0.26522608000000003</v>
      </c>
      <c r="K29" s="132">
        <f t="shared" si="0"/>
        <v>0.23669020839993274</v>
      </c>
      <c r="L29" s="137">
        <v>0.15789951999999999</v>
      </c>
      <c r="M29" s="137">
        <v>0.11703672</v>
      </c>
      <c r="N29" s="137">
        <v>0.17359472000000001</v>
      </c>
      <c r="O29" s="137">
        <v>0.17951528</v>
      </c>
      <c r="P29" s="132">
        <f t="shared" si="1"/>
        <v>0.14966543601014989</v>
      </c>
      <c r="Q29" s="137">
        <v>0.43255822500000007</v>
      </c>
      <c r="R29" s="137">
        <v>0.51573357499999994</v>
      </c>
      <c r="S29" s="137">
        <v>0.53999980000000003</v>
      </c>
      <c r="T29" s="137">
        <v>0.55395995000000009</v>
      </c>
      <c r="U29" s="137">
        <v>0.54235559999999994</v>
      </c>
      <c r="V29" s="137">
        <v>0.52616395000000016</v>
      </c>
      <c r="W29" s="137">
        <v>0.48408380000000001</v>
      </c>
      <c r="X29" s="137">
        <v>0.43289345000000001</v>
      </c>
      <c r="Y29" s="137">
        <v>0.44199550000000004</v>
      </c>
      <c r="Z29" s="132">
        <f t="shared" si="2"/>
        <v>0.48042236876439864</v>
      </c>
      <c r="AA29" s="137">
        <v>0.34922560000000002</v>
      </c>
      <c r="AB29" s="137">
        <v>0.5025558</v>
      </c>
      <c r="AC29" s="137">
        <v>0.13943786</v>
      </c>
      <c r="AD29" s="137">
        <v>0.27393686</v>
      </c>
      <c r="AE29" s="137">
        <v>5.6216399999999998E-3</v>
      </c>
      <c r="AF29" s="137">
        <v>6.1988620000000001E-2</v>
      </c>
      <c r="AG29" s="137">
        <v>0.48986368000000002</v>
      </c>
      <c r="AH29" s="132">
        <f t="shared" si="3"/>
        <v>0.29713795182522679</v>
      </c>
    </row>
    <row r="30" spans="1:34" x14ac:dyDescent="0.2">
      <c r="A30" s="5" t="s">
        <v>26</v>
      </c>
      <c r="B30" s="6" t="s">
        <v>50</v>
      </c>
      <c r="C30" s="136">
        <v>0.38277146000000001</v>
      </c>
      <c r="D30" s="137">
        <v>0.35953290000000004</v>
      </c>
      <c r="E30" s="137">
        <v>0.30726314000000005</v>
      </c>
      <c r="F30" s="132">
        <f t="shared" si="4"/>
        <v>0.34388569620844633</v>
      </c>
      <c r="G30" s="137">
        <v>0.28858916000000001</v>
      </c>
      <c r="H30" s="137">
        <v>0.29140278000000003</v>
      </c>
      <c r="I30" s="137">
        <v>0.30398209999999998</v>
      </c>
      <c r="J30" s="137">
        <v>0.33023596</v>
      </c>
      <c r="K30" s="132">
        <f t="shared" si="0"/>
        <v>0.29378975623913639</v>
      </c>
      <c r="L30" s="137">
        <v>0.21117992000000002</v>
      </c>
      <c r="M30" s="137">
        <v>0.16603598000000003</v>
      </c>
      <c r="N30" s="137">
        <v>0.22842876000000001</v>
      </c>
      <c r="O30" s="137">
        <v>0.23564688</v>
      </c>
      <c r="P30" s="132">
        <f t="shared" si="1"/>
        <v>0.20208909992635027</v>
      </c>
      <c r="Q30" s="137">
        <v>0.52342904999999995</v>
      </c>
      <c r="R30" s="137">
        <v>0.54001322500000004</v>
      </c>
      <c r="S30" s="137">
        <v>0.63235005</v>
      </c>
      <c r="T30" s="137">
        <v>0.65682277499999997</v>
      </c>
      <c r="U30" s="137">
        <v>0.64759405000000003</v>
      </c>
      <c r="V30" s="137">
        <v>0.62391974999999988</v>
      </c>
      <c r="W30" s="137">
        <v>0.57900505000000002</v>
      </c>
      <c r="X30" s="137">
        <v>0.5325995750000001</v>
      </c>
      <c r="Y30" s="137">
        <v>0.51399852499999998</v>
      </c>
      <c r="Z30" s="132">
        <f t="shared" si="2"/>
        <v>0.57032485041678216</v>
      </c>
      <c r="AA30" s="137">
        <v>0.44603360000000003</v>
      </c>
      <c r="AB30" s="137">
        <v>0.60322988</v>
      </c>
      <c r="AC30" s="137">
        <v>0.20776840000000002</v>
      </c>
      <c r="AD30" s="137">
        <v>0.33409916000000006</v>
      </c>
      <c r="AE30" s="137">
        <v>6.1972399999999997E-2</v>
      </c>
      <c r="AF30" s="137">
        <v>5.6208000000000013E-3</v>
      </c>
      <c r="AG30" s="137">
        <v>0.58880270000000012</v>
      </c>
      <c r="AH30" s="132">
        <f t="shared" si="3"/>
        <v>0.37701808551801475</v>
      </c>
    </row>
    <row r="31" spans="1:34" ht="13.5" thickBot="1" x14ac:dyDescent="0.25">
      <c r="A31" s="5" t="s">
        <v>27</v>
      </c>
      <c r="B31" s="7" t="s">
        <v>51</v>
      </c>
      <c r="C31" s="136">
        <v>0.43961735999999996</v>
      </c>
      <c r="D31" s="137">
        <v>0.42680360000000001</v>
      </c>
      <c r="E31" s="137">
        <v>0.37781824000000008</v>
      </c>
      <c r="F31" s="132">
        <f t="shared" si="4"/>
        <v>0.40922458169111875</v>
      </c>
      <c r="G31" s="137">
        <v>0.37053079999999999</v>
      </c>
      <c r="H31" s="137">
        <v>0.36164952000000006</v>
      </c>
      <c r="I31" s="137">
        <v>0.39882176000000003</v>
      </c>
      <c r="J31" s="137">
        <v>0.36338264000000003</v>
      </c>
      <c r="K31" s="132">
        <f t="shared" si="0"/>
        <v>0.37140337058363027</v>
      </c>
      <c r="L31" s="137">
        <v>0.34549015999999999</v>
      </c>
      <c r="M31" s="137">
        <v>0.32661128</v>
      </c>
      <c r="N31" s="137">
        <v>0.28217232000000003</v>
      </c>
      <c r="O31" s="137">
        <v>0.28060264000000001</v>
      </c>
      <c r="P31" s="132">
        <f t="shared" si="1"/>
        <v>0.31058744733181148</v>
      </c>
      <c r="Q31" s="137">
        <v>0.39522002500000003</v>
      </c>
      <c r="R31" s="137">
        <v>0.44179319999999994</v>
      </c>
      <c r="S31" s="137">
        <v>0.39337935000000007</v>
      </c>
      <c r="T31" s="137">
        <v>0.39948687500000002</v>
      </c>
      <c r="U31" s="137">
        <v>0.39339975000000005</v>
      </c>
      <c r="V31" s="137">
        <v>0.37832472500000003</v>
      </c>
      <c r="W31" s="137">
        <v>0.32937510000000003</v>
      </c>
      <c r="X31" s="137">
        <v>0.27369479999999996</v>
      </c>
      <c r="Y31" s="137">
        <v>0.25597595000000001</v>
      </c>
      <c r="Z31" s="132">
        <f t="shared" si="2"/>
        <v>0.36719866724165784</v>
      </c>
      <c r="AA31" s="137">
        <v>0.35557201999999999</v>
      </c>
      <c r="AB31" s="137">
        <v>0.16546348</v>
      </c>
      <c r="AC31" s="137">
        <v>0.46891310000000003</v>
      </c>
      <c r="AD31" s="137">
        <v>0.97204447999999999</v>
      </c>
      <c r="AE31" s="137">
        <v>0.52069740000000009</v>
      </c>
      <c r="AF31" s="137">
        <v>0.58801007999999999</v>
      </c>
      <c r="AG31" s="137">
        <v>5.6223200000000001E-3</v>
      </c>
      <c r="AH31" s="132">
        <f t="shared" si="3"/>
        <v>0.33935986096726678</v>
      </c>
    </row>
    <row r="32" spans="1:34" x14ac:dyDescent="0.2">
      <c r="A32" s="8" t="s">
        <v>54</v>
      </c>
    </row>
  </sheetData>
  <mergeCells count="1">
    <mergeCell ref="A2:B3"/>
  </mergeCells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workbookViewId="0">
      <selection activeCell="F36" sqref="F36"/>
    </sheetView>
  </sheetViews>
  <sheetFormatPr defaultRowHeight="12.75" x14ac:dyDescent="0.2"/>
  <cols>
    <col min="1" max="1" width="4.28515625" style="1" customWidth="1"/>
    <col min="2" max="2" width="18.5703125" style="1" customWidth="1"/>
    <col min="3" max="3" width="7.140625" style="1" customWidth="1"/>
    <col min="4" max="5" width="7.85546875" style="1" bestFit="1" customWidth="1"/>
    <col min="6" max="6" width="9.140625" style="1" bestFit="1" customWidth="1"/>
    <col min="7" max="7" width="5.85546875" style="1" bestFit="1" customWidth="1"/>
    <col min="8" max="8" width="6" style="1" customWidth="1"/>
    <col min="9" max="11" width="5.7109375" style="1" customWidth="1"/>
    <col min="12" max="12" width="6.42578125" style="1" customWidth="1"/>
    <col min="13" max="15" width="5.7109375" style="1" customWidth="1"/>
    <col min="16" max="16" width="7.7109375" style="1" bestFit="1" customWidth="1"/>
    <col min="17" max="17" width="7" style="1" customWidth="1"/>
    <col min="18" max="20" width="5.7109375" style="1" customWidth="1"/>
    <col min="21" max="21" width="6.140625" style="1" customWidth="1"/>
    <col min="22" max="29" width="5.7109375" style="1" customWidth="1"/>
    <col min="30" max="30" width="5.85546875" style="1" customWidth="1"/>
    <col min="31" max="31" width="6.28515625" style="1" customWidth="1"/>
    <col min="32" max="32" width="6.42578125" style="1" customWidth="1"/>
    <col min="33" max="34" width="5.7109375" style="1" customWidth="1"/>
    <col min="35" max="256" width="9.140625" style="1"/>
    <col min="257" max="257" width="4.28515625" style="1" customWidth="1"/>
    <col min="258" max="258" width="13.140625" style="1" customWidth="1"/>
    <col min="259" max="259" width="7.140625" style="1" customWidth="1"/>
    <col min="260" max="260" width="5.85546875" style="1" customWidth="1"/>
    <col min="261" max="263" width="5.7109375" style="1" customWidth="1"/>
    <col min="264" max="264" width="6" style="1" customWidth="1"/>
    <col min="265" max="267" width="5.7109375" style="1" customWidth="1"/>
    <col min="268" max="268" width="6.42578125" style="1" customWidth="1"/>
    <col min="269" max="272" width="5.7109375" style="1" customWidth="1"/>
    <col min="273" max="273" width="7" style="1" customWidth="1"/>
    <col min="274" max="276" width="5.7109375" style="1" customWidth="1"/>
    <col min="277" max="277" width="6.140625" style="1" customWidth="1"/>
    <col min="278" max="285" width="5.7109375" style="1" customWidth="1"/>
    <col min="286" max="286" width="5.85546875" style="1" customWidth="1"/>
    <col min="287" max="287" width="6.28515625" style="1" customWidth="1"/>
    <col min="288" max="288" width="6.42578125" style="1" customWidth="1"/>
    <col min="289" max="289" width="5.7109375" style="1" customWidth="1"/>
    <col min="290" max="290" width="6" style="1" customWidth="1"/>
    <col min="291" max="512" width="9.140625" style="1"/>
    <col min="513" max="513" width="4.28515625" style="1" customWidth="1"/>
    <col min="514" max="514" width="13.140625" style="1" customWidth="1"/>
    <col min="515" max="515" width="7.140625" style="1" customWidth="1"/>
    <col min="516" max="516" width="5.85546875" style="1" customWidth="1"/>
    <col min="517" max="519" width="5.7109375" style="1" customWidth="1"/>
    <col min="520" max="520" width="6" style="1" customWidth="1"/>
    <col min="521" max="523" width="5.7109375" style="1" customWidth="1"/>
    <col min="524" max="524" width="6.42578125" style="1" customWidth="1"/>
    <col min="525" max="528" width="5.7109375" style="1" customWidth="1"/>
    <col min="529" max="529" width="7" style="1" customWidth="1"/>
    <col min="530" max="532" width="5.7109375" style="1" customWidth="1"/>
    <col min="533" max="533" width="6.140625" style="1" customWidth="1"/>
    <col min="534" max="541" width="5.7109375" style="1" customWidth="1"/>
    <col min="542" max="542" width="5.85546875" style="1" customWidth="1"/>
    <col min="543" max="543" width="6.28515625" style="1" customWidth="1"/>
    <col min="544" max="544" width="6.42578125" style="1" customWidth="1"/>
    <col min="545" max="545" width="5.7109375" style="1" customWidth="1"/>
    <col min="546" max="546" width="6" style="1" customWidth="1"/>
    <col min="547" max="768" width="9.140625" style="1"/>
    <col min="769" max="769" width="4.28515625" style="1" customWidth="1"/>
    <col min="770" max="770" width="13.140625" style="1" customWidth="1"/>
    <col min="771" max="771" width="7.140625" style="1" customWidth="1"/>
    <col min="772" max="772" width="5.85546875" style="1" customWidth="1"/>
    <col min="773" max="775" width="5.7109375" style="1" customWidth="1"/>
    <col min="776" max="776" width="6" style="1" customWidth="1"/>
    <col min="777" max="779" width="5.7109375" style="1" customWidth="1"/>
    <col min="780" max="780" width="6.42578125" style="1" customWidth="1"/>
    <col min="781" max="784" width="5.7109375" style="1" customWidth="1"/>
    <col min="785" max="785" width="7" style="1" customWidth="1"/>
    <col min="786" max="788" width="5.7109375" style="1" customWidth="1"/>
    <col min="789" max="789" width="6.140625" style="1" customWidth="1"/>
    <col min="790" max="797" width="5.7109375" style="1" customWidth="1"/>
    <col min="798" max="798" width="5.85546875" style="1" customWidth="1"/>
    <col min="799" max="799" width="6.28515625" style="1" customWidth="1"/>
    <col min="800" max="800" width="6.42578125" style="1" customWidth="1"/>
    <col min="801" max="801" width="5.7109375" style="1" customWidth="1"/>
    <col min="802" max="802" width="6" style="1" customWidth="1"/>
    <col min="803" max="1024" width="9.140625" style="1"/>
    <col min="1025" max="1025" width="4.28515625" style="1" customWidth="1"/>
    <col min="1026" max="1026" width="13.140625" style="1" customWidth="1"/>
    <col min="1027" max="1027" width="7.140625" style="1" customWidth="1"/>
    <col min="1028" max="1028" width="5.85546875" style="1" customWidth="1"/>
    <col min="1029" max="1031" width="5.7109375" style="1" customWidth="1"/>
    <col min="1032" max="1032" width="6" style="1" customWidth="1"/>
    <col min="1033" max="1035" width="5.7109375" style="1" customWidth="1"/>
    <col min="1036" max="1036" width="6.42578125" style="1" customWidth="1"/>
    <col min="1037" max="1040" width="5.7109375" style="1" customWidth="1"/>
    <col min="1041" max="1041" width="7" style="1" customWidth="1"/>
    <col min="1042" max="1044" width="5.7109375" style="1" customWidth="1"/>
    <col min="1045" max="1045" width="6.140625" style="1" customWidth="1"/>
    <col min="1046" max="1053" width="5.7109375" style="1" customWidth="1"/>
    <col min="1054" max="1054" width="5.85546875" style="1" customWidth="1"/>
    <col min="1055" max="1055" width="6.28515625" style="1" customWidth="1"/>
    <col min="1056" max="1056" width="6.42578125" style="1" customWidth="1"/>
    <col min="1057" max="1057" width="5.7109375" style="1" customWidth="1"/>
    <col min="1058" max="1058" width="6" style="1" customWidth="1"/>
    <col min="1059" max="1280" width="9.140625" style="1"/>
    <col min="1281" max="1281" width="4.28515625" style="1" customWidth="1"/>
    <col min="1282" max="1282" width="13.140625" style="1" customWidth="1"/>
    <col min="1283" max="1283" width="7.140625" style="1" customWidth="1"/>
    <col min="1284" max="1284" width="5.85546875" style="1" customWidth="1"/>
    <col min="1285" max="1287" width="5.7109375" style="1" customWidth="1"/>
    <col min="1288" max="1288" width="6" style="1" customWidth="1"/>
    <col min="1289" max="1291" width="5.7109375" style="1" customWidth="1"/>
    <col min="1292" max="1292" width="6.42578125" style="1" customWidth="1"/>
    <col min="1293" max="1296" width="5.7109375" style="1" customWidth="1"/>
    <col min="1297" max="1297" width="7" style="1" customWidth="1"/>
    <col min="1298" max="1300" width="5.7109375" style="1" customWidth="1"/>
    <col min="1301" max="1301" width="6.140625" style="1" customWidth="1"/>
    <col min="1302" max="1309" width="5.7109375" style="1" customWidth="1"/>
    <col min="1310" max="1310" width="5.85546875" style="1" customWidth="1"/>
    <col min="1311" max="1311" width="6.28515625" style="1" customWidth="1"/>
    <col min="1312" max="1312" width="6.42578125" style="1" customWidth="1"/>
    <col min="1313" max="1313" width="5.7109375" style="1" customWidth="1"/>
    <col min="1314" max="1314" width="6" style="1" customWidth="1"/>
    <col min="1315" max="1536" width="9.140625" style="1"/>
    <col min="1537" max="1537" width="4.28515625" style="1" customWidth="1"/>
    <col min="1538" max="1538" width="13.140625" style="1" customWidth="1"/>
    <col min="1539" max="1539" width="7.140625" style="1" customWidth="1"/>
    <col min="1540" max="1540" width="5.85546875" style="1" customWidth="1"/>
    <col min="1541" max="1543" width="5.7109375" style="1" customWidth="1"/>
    <col min="1544" max="1544" width="6" style="1" customWidth="1"/>
    <col min="1545" max="1547" width="5.7109375" style="1" customWidth="1"/>
    <col min="1548" max="1548" width="6.42578125" style="1" customWidth="1"/>
    <col min="1549" max="1552" width="5.7109375" style="1" customWidth="1"/>
    <col min="1553" max="1553" width="7" style="1" customWidth="1"/>
    <col min="1554" max="1556" width="5.7109375" style="1" customWidth="1"/>
    <col min="1557" max="1557" width="6.140625" style="1" customWidth="1"/>
    <col min="1558" max="1565" width="5.7109375" style="1" customWidth="1"/>
    <col min="1566" max="1566" width="5.85546875" style="1" customWidth="1"/>
    <col min="1567" max="1567" width="6.28515625" style="1" customWidth="1"/>
    <col min="1568" max="1568" width="6.42578125" style="1" customWidth="1"/>
    <col min="1569" max="1569" width="5.7109375" style="1" customWidth="1"/>
    <col min="1570" max="1570" width="6" style="1" customWidth="1"/>
    <col min="1571" max="1792" width="9.140625" style="1"/>
    <col min="1793" max="1793" width="4.28515625" style="1" customWidth="1"/>
    <col min="1794" max="1794" width="13.140625" style="1" customWidth="1"/>
    <col min="1795" max="1795" width="7.140625" style="1" customWidth="1"/>
    <col min="1796" max="1796" width="5.85546875" style="1" customWidth="1"/>
    <col min="1797" max="1799" width="5.7109375" style="1" customWidth="1"/>
    <col min="1800" max="1800" width="6" style="1" customWidth="1"/>
    <col min="1801" max="1803" width="5.7109375" style="1" customWidth="1"/>
    <col min="1804" max="1804" width="6.42578125" style="1" customWidth="1"/>
    <col min="1805" max="1808" width="5.7109375" style="1" customWidth="1"/>
    <col min="1809" max="1809" width="7" style="1" customWidth="1"/>
    <col min="1810" max="1812" width="5.7109375" style="1" customWidth="1"/>
    <col min="1813" max="1813" width="6.140625" style="1" customWidth="1"/>
    <col min="1814" max="1821" width="5.7109375" style="1" customWidth="1"/>
    <col min="1822" max="1822" width="5.85546875" style="1" customWidth="1"/>
    <col min="1823" max="1823" width="6.28515625" style="1" customWidth="1"/>
    <col min="1824" max="1824" width="6.42578125" style="1" customWidth="1"/>
    <col min="1825" max="1825" width="5.7109375" style="1" customWidth="1"/>
    <col min="1826" max="1826" width="6" style="1" customWidth="1"/>
    <col min="1827" max="2048" width="9.140625" style="1"/>
    <col min="2049" max="2049" width="4.28515625" style="1" customWidth="1"/>
    <col min="2050" max="2050" width="13.140625" style="1" customWidth="1"/>
    <col min="2051" max="2051" width="7.140625" style="1" customWidth="1"/>
    <col min="2052" max="2052" width="5.85546875" style="1" customWidth="1"/>
    <col min="2053" max="2055" width="5.7109375" style="1" customWidth="1"/>
    <col min="2056" max="2056" width="6" style="1" customWidth="1"/>
    <col min="2057" max="2059" width="5.7109375" style="1" customWidth="1"/>
    <col min="2060" max="2060" width="6.42578125" style="1" customWidth="1"/>
    <col min="2061" max="2064" width="5.7109375" style="1" customWidth="1"/>
    <col min="2065" max="2065" width="7" style="1" customWidth="1"/>
    <col min="2066" max="2068" width="5.7109375" style="1" customWidth="1"/>
    <col min="2069" max="2069" width="6.140625" style="1" customWidth="1"/>
    <col min="2070" max="2077" width="5.7109375" style="1" customWidth="1"/>
    <col min="2078" max="2078" width="5.85546875" style="1" customWidth="1"/>
    <col min="2079" max="2079" width="6.28515625" style="1" customWidth="1"/>
    <col min="2080" max="2080" width="6.42578125" style="1" customWidth="1"/>
    <col min="2081" max="2081" width="5.7109375" style="1" customWidth="1"/>
    <col min="2082" max="2082" width="6" style="1" customWidth="1"/>
    <col min="2083" max="2304" width="9.140625" style="1"/>
    <col min="2305" max="2305" width="4.28515625" style="1" customWidth="1"/>
    <col min="2306" max="2306" width="13.140625" style="1" customWidth="1"/>
    <col min="2307" max="2307" width="7.140625" style="1" customWidth="1"/>
    <col min="2308" max="2308" width="5.85546875" style="1" customWidth="1"/>
    <col min="2309" max="2311" width="5.7109375" style="1" customWidth="1"/>
    <col min="2312" max="2312" width="6" style="1" customWidth="1"/>
    <col min="2313" max="2315" width="5.7109375" style="1" customWidth="1"/>
    <col min="2316" max="2316" width="6.42578125" style="1" customWidth="1"/>
    <col min="2317" max="2320" width="5.7109375" style="1" customWidth="1"/>
    <col min="2321" max="2321" width="7" style="1" customWidth="1"/>
    <col min="2322" max="2324" width="5.7109375" style="1" customWidth="1"/>
    <col min="2325" max="2325" width="6.140625" style="1" customWidth="1"/>
    <col min="2326" max="2333" width="5.7109375" style="1" customWidth="1"/>
    <col min="2334" max="2334" width="5.85546875" style="1" customWidth="1"/>
    <col min="2335" max="2335" width="6.28515625" style="1" customWidth="1"/>
    <col min="2336" max="2336" width="6.42578125" style="1" customWidth="1"/>
    <col min="2337" max="2337" width="5.7109375" style="1" customWidth="1"/>
    <col min="2338" max="2338" width="6" style="1" customWidth="1"/>
    <col min="2339" max="2560" width="9.140625" style="1"/>
    <col min="2561" max="2561" width="4.28515625" style="1" customWidth="1"/>
    <col min="2562" max="2562" width="13.140625" style="1" customWidth="1"/>
    <col min="2563" max="2563" width="7.140625" style="1" customWidth="1"/>
    <col min="2564" max="2564" width="5.85546875" style="1" customWidth="1"/>
    <col min="2565" max="2567" width="5.7109375" style="1" customWidth="1"/>
    <col min="2568" max="2568" width="6" style="1" customWidth="1"/>
    <col min="2569" max="2571" width="5.7109375" style="1" customWidth="1"/>
    <col min="2572" max="2572" width="6.42578125" style="1" customWidth="1"/>
    <col min="2573" max="2576" width="5.7109375" style="1" customWidth="1"/>
    <col min="2577" max="2577" width="7" style="1" customWidth="1"/>
    <col min="2578" max="2580" width="5.7109375" style="1" customWidth="1"/>
    <col min="2581" max="2581" width="6.140625" style="1" customWidth="1"/>
    <col min="2582" max="2589" width="5.7109375" style="1" customWidth="1"/>
    <col min="2590" max="2590" width="5.85546875" style="1" customWidth="1"/>
    <col min="2591" max="2591" width="6.28515625" style="1" customWidth="1"/>
    <col min="2592" max="2592" width="6.42578125" style="1" customWidth="1"/>
    <col min="2593" max="2593" width="5.7109375" style="1" customWidth="1"/>
    <col min="2594" max="2594" width="6" style="1" customWidth="1"/>
    <col min="2595" max="2816" width="9.140625" style="1"/>
    <col min="2817" max="2817" width="4.28515625" style="1" customWidth="1"/>
    <col min="2818" max="2818" width="13.140625" style="1" customWidth="1"/>
    <col min="2819" max="2819" width="7.140625" style="1" customWidth="1"/>
    <col min="2820" max="2820" width="5.85546875" style="1" customWidth="1"/>
    <col min="2821" max="2823" width="5.7109375" style="1" customWidth="1"/>
    <col min="2824" max="2824" width="6" style="1" customWidth="1"/>
    <col min="2825" max="2827" width="5.7109375" style="1" customWidth="1"/>
    <col min="2828" max="2828" width="6.42578125" style="1" customWidth="1"/>
    <col min="2829" max="2832" width="5.7109375" style="1" customWidth="1"/>
    <col min="2833" max="2833" width="7" style="1" customWidth="1"/>
    <col min="2834" max="2836" width="5.7109375" style="1" customWidth="1"/>
    <col min="2837" max="2837" width="6.140625" style="1" customWidth="1"/>
    <col min="2838" max="2845" width="5.7109375" style="1" customWidth="1"/>
    <col min="2846" max="2846" width="5.85546875" style="1" customWidth="1"/>
    <col min="2847" max="2847" width="6.28515625" style="1" customWidth="1"/>
    <col min="2848" max="2848" width="6.42578125" style="1" customWidth="1"/>
    <col min="2849" max="2849" width="5.7109375" style="1" customWidth="1"/>
    <col min="2850" max="2850" width="6" style="1" customWidth="1"/>
    <col min="2851" max="3072" width="9.140625" style="1"/>
    <col min="3073" max="3073" width="4.28515625" style="1" customWidth="1"/>
    <col min="3074" max="3074" width="13.140625" style="1" customWidth="1"/>
    <col min="3075" max="3075" width="7.140625" style="1" customWidth="1"/>
    <col min="3076" max="3076" width="5.85546875" style="1" customWidth="1"/>
    <col min="3077" max="3079" width="5.7109375" style="1" customWidth="1"/>
    <col min="3080" max="3080" width="6" style="1" customWidth="1"/>
    <col min="3081" max="3083" width="5.7109375" style="1" customWidth="1"/>
    <col min="3084" max="3084" width="6.42578125" style="1" customWidth="1"/>
    <col min="3085" max="3088" width="5.7109375" style="1" customWidth="1"/>
    <col min="3089" max="3089" width="7" style="1" customWidth="1"/>
    <col min="3090" max="3092" width="5.7109375" style="1" customWidth="1"/>
    <col min="3093" max="3093" width="6.140625" style="1" customWidth="1"/>
    <col min="3094" max="3101" width="5.7109375" style="1" customWidth="1"/>
    <col min="3102" max="3102" width="5.85546875" style="1" customWidth="1"/>
    <col min="3103" max="3103" width="6.28515625" style="1" customWidth="1"/>
    <col min="3104" max="3104" width="6.42578125" style="1" customWidth="1"/>
    <col min="3105" max="3105" width="5.7109375" style="1" customWidth="1"/>
    <col min="3106" max="3106" width="6" style="1" customWidth="1"/>
    <col min="3107" max="3328" width="9.140625" style="1"/>
    <col min="3329" max="3329" width="4.28515625" style="1" customWidth="1"/>
    <col min="3330" max="3330" width="13.140625" style="1" customWidth="1"/>
    <col min="3331" max="3331" width="7.140625" style="1" customWidth="1"/>
    <col min="3332" max="3332" width="5.85546875" style="1" customWidth="1"/>
    <col min="3333" max="3335" width="5.7109375" style="1" customWidth="1"/>
    <col min="3336" max="3336" width="6" style="1" customWidth="1"/>
    <col min="3337" max="3339" width="5.7109375" style="1" customWidth="1"/>
    <col min="3340" max="3340" width="6.42578125" style="1" customWidth="1"/>
    <col min="3341" max="3344" width="5.7109375" style="1" customWidth="1"/>
    <col min="3345" max="3345" width="7" style="1" customWidth="1"/>
    <col min="3346" max="3348" width="5.7109375" style="1" customWidth="1"/>
    <col min="3349" max="3349" width="6.140625" style="1" customWidth="1"/>
    <col min="3350" max="3357" width="5.7109375" style="1" customWidth="1"/>
    <col min="3358" max="3358" width="5.85546875" style="1" customWidth="1"/>
    <col min="3359" max="3359" width="6.28515625" style="1" customWidth="1"/>
    <col min="3360" max="3360" width="6.42578125" style="1" customWidth="1"/>
    <col min="3361" max="3361" width="5.7109375" style="1" customWidth="1"/>
    <col min="3362" max="3362" width="6" style="1" customWidth="1"/>
    <col min="3363" max="3584" width="9.140625" style="1"/>
    <col min="3585" max="3585" width="4.28515625" style="1" customWidth="1"/>
    <col min="3586" max="3586" width="13.140625" style="1" customWidth="1"/>
    <col min="3587" max="3587" width="7.140625" style="1" customWidth="1"/>
    <col min="3588" max="3588" width="5.85546875" style="1" customWidth="1"/>
    <col min="3589" max="3591" width="5.7109375" style="1" customWidth="1"/>
    <col min="3592" max="3592" width="6" style="1" customWidth="1"/>
    <col min="3593" max="3595" width="5.7109375" style="1" customWidth="1"/>
    <col min="3596" max="3596" width="6.42578125" style="1" customWidth="1"/>
    <col min="3597" max="3600" width="5.7109375" style="1" customWidth="1"/>
    <col min="3601" max="3601" width="7" style="1" customWidth="1"/>
    <col min="3602" max="3604" width="5.7109375" style="1" customWidth="1"/>
    <col min="3605" max="3605" width="6.140625" style="1" customWidth="1"/>
    <col min="3606" max="3613" width="5.7109375" style="1" customWidth="1"/>
    <col min="3614" max="3614" width="5.85546875" style="1" customWidth="1"/>
    <col min="3615" max="3615" width="6.28515625" style="1" customWidth="1"/>
    <col min="3616" max="3616" width="6.42578125" style="1" customWidth="1"/>
    <col min="3617" max="3617" width="5.7109375" style="1" customWidth="1"/>
    <col min="3618" max="3618" width="6" style="1" customWidth="1"/>
    <col min="3619" max="3840" width="9.140625" style="1"/>
    <col min="3841" max="3841" width="4.28515625" style="1" customWidth="1"/>
    <col min="3842" max="3842" width="13.140625" style="1" customWidth="1"/>
    <col min="3843" max="3843" width="7.140625" style="1" customWidth="1"/>
    <col min="3844" max="3844" width="5.85546875" style="1" customWidth="1"/>
    <col min="3845" max="3847" width="5.7109375" style="1" customWidth="1"/>
    <col min="3848" max="3848" width="6" style="1" customWidth="1"/>
    <col min="3849" max="3851" width="5.7109375" style="1" customWidth="1"/>
    <col min="3852" max="3852" width="6.42578125" style="1" customWidth="1"/>
    <col min="3853" max="3856" width="5.7109375" style="1" customWidth="1"/>
    <col min="3857" max="3857" width="7" style="1" customWidth="1"/>
    <col min="3858" max="3860" width="5.7109375" style="1" customWidth="1"/>
    <col min="3861" max="3861" width="6.140625" style="1" customWidth="1"/>
    <col min="3862" max="3869" width="5.7109375" style="1" customWidth="1"/>
    <col min="3870" max="3870" width="5.85546875" style="1" customWidth="1"/>
    <col min="3871" max="3871" width="6.28515625" style="1" customWidth="1"/>
    <col min="3872" max="3872" width="6.42578125" style="1" customWidth="1"/>
    <col min="3873" max="3873" width="5.7109375" style="1" customWidth="1"/>
    <col min="3874" max="3874" width="6" style="1" customWidth="1"/>
    <col min="3875" max="4096" width="9.140625" style="1"/>
    <col min="4097" max="4097" width="4.28515625" style="1" customWidth="1"/>
    <col min="4098" max="4098" width="13.140625" style="1" customWidth="1"/>
    <col min="4099" max="4099" width="7.140625" style="1" customWidth="1"/>
    <col min="4100" max="4100" width="5.85546875" style="1" customWidth="1"/>
    <col min="4101" max="4103" width="5.7109375" style="1" customWidth="1"/>
    <col min="4104" max="4104" width="6" style="1" customWidth="1"/>
    <col min="4105" max="4107" width="5.7109375" style="1" customWidth="1"/>
    <col min="4108" max="4108" width="6.42578125" style="1" customWidth="1"/>
    <col min="4109" max="4112" width="5.7109375" style="1" customWidth="1"/>
    <col min="4113" max="4113" width="7" style="1" customWidth="1"/>
    <col min="4114" max="4116" width="5.7109375" style="1" customWidth="1"/>
    <col min="4117" max="4117" width="6.140625" style="1" customWidth="1"/>
    <col min="4118" max="4125" width="5.7109375" style="1" customWidth="1"/>
    <col min="4126" max="4126" width="5.85546875" style="1" customWidth="1"/>
    <col min="4127" max="4127" width="6.28515625" style="1" customWidth="1"/>
    <col min="4128" max="4128" width="6.42578125" style="1" customWidth="1"/>
    <col min="4129" max="4129" width="5.7109375" style="1" customWidth="1"/>
    <col min="4130" max="4130" width="6" style="1" customWidth="1"/>
    <col min="4131" max="4352" width="9.140625" style="1"/>
    <col min="4353" max="4353" width="4.28515625" style="1" customWidth="1"/>
    <col min="4354" max="4354" width="13.140625" style="1" customWidth="1"/>
    <col min="4355" max="4355" width="7.140625" style="1" customWidth="1"/>
    <col min="4356" max="4356" width="5.85546875" style="1" customWidth="1"/>
    <col min="4357" max="4359" width="5.7109375" style="1" customWidth="1"/>
    <col min="4360" max="4360" width="6" style="1" customWidth="1"/>
    <col min="4361" max="4363" width="5.7109375" style="1" customWidth="1"/>
    <col min="4364" max="4364" width="6.42578125" style="1" customWidth="1"/>
    <col min="4365" max="4368" width="5.7109375" style="1" customWidth="1"/>
    <col min="4369" max="4369" width="7" style="1" customWidth="1"/>
    <col min="4370" max="4372" width="5.7109375" style="1" customWidth="1"/>
    <col min="4373" max="4373" width="6.140625" style="1" customWidth="1"/>
    <col min="4374" max="4381" width="5.7109375" style="1" customWidth="1"/>
    <col min="4382" max="4382" width="5.85546875" style="1" customWidth="1"/>
    <col min="4383" max="4383" width="6.28515625" style="1" customWidth="1"/>
    <col min="4384" max="4384" width="6.42578125" style="1" customWidth="1"/>
    <col min="4385" max="4385" width="5.7109375" style="1" customWidth="1"/>
    <col min="4386" max="4386" width="6" style="1" customWidth="1"/>
    <col min="4387" max="4608" width="9.140625" style="1"/>
    <col min="4609" max="4609" width="4.28515625" style="1" customWidth="1"/>
    <col min="4610" max="4610" width="13.140625" style="1" customWidth="1"/>
    <col min="4611" max="4611" width="7.140625" style="1" customWidth="1"/>
    <col min="4612" max="4612" width="5.85546875" style="1" customWidth="1"/>
    <col min="4613" max="4615" width="5.7109375" style="1" customWidth="1"/>
    <col min="4616" max="4616" width="6" style="1" customWidth="1"/>
    <col min="4617" max="4619" width="5.7109375" style="1" customWidth="1"/>
    <col min="4620" max="4620" width="6.42578125" style="1" customWidth="1"/>
    <col min="4621" max="4624" width="5.7109375" style="1" customWidth="1"/>
    <col min="4625" max="4625" width="7" style="1" customWidth="1"/>
    <col min="4626" max="4628" width="5.7109375" style="1" customWidth="1"/>
    <col min="4629" max="4629" width="6.140625" style="1" customWidth="1"/>
    <col min="4630" max="4637" width="5.7109375" style="1" customWidth="1"/>
    <col min="4638" max="4638" width="5.85546875" style="1" customWidth="1"/>
    <col min="4639" max="4639" width="6.28515625" style="1" customWidth="1"/>
    <col min="4640" max="4640" width="6.42578125" style="1" customWidth="1"/>
    <col min="4641" max="4641" width="5.7109375" style="1" customWidth="1"/>
    <col min="4642" max="4642" width="6" style="1" customWidth="1"/>
    <col min="4643" max="4864" width="9.140625" style="1"/>
    <col min="4865" max="4865" width="4.28515625" style="1" customWidth="1"/>
    <col min="4866" max="4866" width="13.140625" style="1" customWidth="1"/>
    <col min="4867" max="4867" width="7.140625" style="1" customWidth="1"/>
    <col min="4868" max="4868" width="5.85546875" style="1" customWidth="1"/>
    <col min="4869" max="4871" width="5.7109375" style="1" customWidth="1"/>
    <col min="4872" max="4872" width="6" style="1" customWidth="1"/>
    <col min="4873" max="4875" width="5.7109375" style="1" customWidth="1"/>
    <col min="4876" max="4876" width="6.42578125" style="1" customWidth="1"/>
    <col min="4877" max="4880" width="5.7109375" style="1" customWidth="1"/>
    <col min="4881" max="4881" width="7" style="1" customWidth="1"/>
    <col min="4882" max="4884" width="5.7109375" style="1" customWidth="1"/>
    <col min="4885" max="4885" width="6.140625" style="1" customWidth="1"/>
    <col min="4886" max="4893" width="5.7109375" style="1" customWidth="1"/>
    <col min="4894" max="4894" width="5.85546875" style="1" customWidth="1"/>
    <col min="4895" max="4895" width="6.28515625" style="1" customWidth="1"/>
    <col min="4896" max="4896" width="6.42578125" style="1" customWidth="1"/>
    <col min="4897" max="4897" width="5.7109375" style="1" customWidth="1"/>
    <col min="4898" max="4898" width="6" style="1" customWidth="1"/>
    <col min="4899" max="5120" width="9.140625" style="1"/>
    <col min="5121" max="5121" width="4.28515625" style="1" customWidth="1"/>
    <col min="5122" max="5122" width="13.140625" style="1" customWidth="1"/>
    <col min="5123" max="5123" width="7.140625" style="1" customWidth="1"/>
    <col min="5124" max="5124" width="5.85546875" style="1" customWidth="1"/>
    <col min="5125" max="5127" width="5.7109375" style="1" customWidth="1"/>
    <col min="5128" max="5128" width="6" style="1" customWidth="1"/>
    <col min="5129" max="5131" width="5.7109375" style="1" customWidth="1"/>
    <col min="5132" max="5132" width="6.42578125" style="1" customWidth="1"/>
    <col min="5133" max="5136" width="5.7109375" style="1" customWidth="1"/>
    <col min="5137" max="5137" width="7" style="1" customWidth="1"/>
    <col min="5138" max="5140" width="5.7109375" style="1" customWidth="1"/>
    <col min="5141" max="5141" width="6.140625" style="1" customWidth="1"/>
    <col min="5142" max="5149" width="5.7109375" style="1" customWidth="1"/>
    <col min="5150" max="5150" width="5.85546875" style="1" customWidth="1"/>
    <col min="5151" max="5151" width="6.28515625" style="1" customWidth="1"/>
    <col min="5152" max="5152" width="6.42578125" style="1" customWidth="1"/>
    <col min="5153" max="5153" width="5.7109375" style="1" customWidth="1"/>
    <col min="5154" max="5154" width="6" style="1" customWidth="1"/>
    <col min="5155" max="5376" width="9.140625" style="1"/>
    <col min="5377" max="5377" width="4.28515625" style="1" customWidth="1"/>
    <col min="5378" max="5378" width="13.140625" style="1" customWidth="1"/>
    <col min="5379" max="5379" width="7.140625" style="1" customWidth="1"/>
    <col min="5380" max="5380" width="5.85546875" style="1" customWidth="1"/>
    <col min="5381" max="5383" width="5.7109375" style="1" customWidth="1"/>
    <col min="5384" max="5384" width="6" style="1" customWidth="1"/>
    <col min="5385" max="5387" width="5.7109375" style="1" customWidth="1"/>
    <col min="5388" max="5388" width="6.42578125" style="1" customWidth="1"/>
    <col min="5389" max="5392" width="5.7109375" style="1" customWidth="1"/>
    <col min="5393" max="5393" width="7" style="1" customWidth="1"/>
    <col min="5394" max="5396" width="5.7109375" style="1" customWidth="1"/>
    <col min="5397" max="5397" width="6.140625" style="1" customWidth="1"/>
    <col min="5398" max="5405" width="5.7109375" style="1" customWidth="1"/>
    <col min="5406" max="5406" width="5.85546875" style="1" customWidth="1"/>
    <col min="5407" max="5407" width="6.28515625" style="1" customWidth="1"/>
    <col min="5408" max="5408" width="6.42578125" style="1" customWidth="1"/>
    <col min="5409" max="5409" width="5.7109375" style="1" customWidth="1"/>
    <col min="5410" max="5410" width="6" style="1" customWidth="1"/>
    <col min="5411" max="5632" width="9.140625" style="1"/>
    <col min="5633" max="5633" width="4.28515625" style="1" customWidth="1"/>
    <col min="5634" max="5634" width="13.140625" style="1" customWidth="1"/>
    <col min="5635" max="5635" width="7.140625" style="1" customWidth="1"/>
    <col min="5636" max="5636" width="5.85546875" style="1" customWidth="1"/>
    <col min="5637" max="5639" width="5.7109375" style="1" customWidth="1"/>
    <col min="5640" max="5640" width="6" style="1" customWidth="1"/>
    <col min="5641" max="5643" width="5.7109375" style="1" customWidth="1"/>
    <col min="5644" max="5644" width="6.42578125" style="1" customWidth="1"/>
    <col min="5645" max="5648" width="5.7109375" style="1" customWidth="1"/>
    <col min="5649" max="5649" width="7" style="1" customWidth="1"/>
    <col min="5650" max="5652" width="5.7109375" style="1" customWidth="1"/>
    <col min="5653" max="5653" width="6.140625" style="1" customWidth="1"/>
    <col min="5654" max="5661" width="5.7109375" style="1" customWidth="1"/>
    <col min="5662" max="5662" width="5.85546875" style="1" customWidth="1"/>
    <col min="5663" max="5663" width="6.28515625" style="1" customWidth="1"/>
    <col min="5664" max="5664" width="6.42578125" style="1" customWidth="1"/>
    <col min="5665" max="5665" width="5.7109375" style="1" customWidth="1"/>
    <col min="5666" max="5666" width="6" style="1" customWidth="1"/>
    <col min="5667" max="5888" width="9.140625" style="1"/>
    <col min="5889" max="5889" width="4.28515625" style="1" customWidth="1"/>
    <col min="5890" max="5890" width="13.140625" style="1" customWidth="1"/>
    <col min="5891" max="5891" width="7.140625" style="1" customWidth="1"/>
    <col min="5892" max="5892" width="5.85546875" style="1" customWidth="1"/>
    <col min="5893" max="5895" width="5.7109375" style="1" customWidth="1"/>
    <col min="5896" max="5896" width="6" style="1" customWidth="1"/>
    <col min="5897" max="5899" width="5.7109375" style="1" customWidth="1"/>
    <col min="5900" max="5900" width="6.42578125" style="1" customWidth="1"/>
    <col min="5901" max="5904" width="5.7109375" style="1" customWidth="1"/>
    <col min="5905" max="5905" width="7" style="1" customWidth="1"/>
    <col min="5906" max="5908" width="5.7109375" style="1" customWidth="1"/>
    <col min="5909" max="5909" width="6.140625" style="1" customWidth="1"/>
    <col min="5910" max="5917" width="5.7109375" style="1" customWidth="1"/>
    <col min="5918" max="5918" width="5.85546875" style="1" customWidth="1"/>
    <col min="5919" max="5919" width="6.28515625" style="1" customWidth="1"/>
    <col min="5920" max="5920" width="6.42578125" style="1" customWidth="1"/>
    <col min="5921" max="5921" width="5.7109375" style="1" customWidth="1"/>
    <col min="5922" max="5922" width="6" style="1" customWidth="1"/>
    <col min="5923" max="6144" width="9.140625" style="1"/>
    <col min="6145" max="6145" width="4.28515625" style="1" customWidth="1"/>
    <col min="6146" max="6146" width="13.140625" style="1" customWidth="1"/>
    <col min="6147" max="6147" width="7.140625" style="1" customWidth="1"/>
    <col min="6148" max="6148" width="5.85546875" style="1" customWidth="1"/>
    <col min="6149" max="6151" width="5.7109375" style="1" customWidth="1"/>
    <col min="6152" max="6152" width="6" style="1" customWidth="1"/>
    <col min="6153" max="6155" width="5.7109375" style="1" customWidth="1"/>
    <col min="6156" max="6156" width="6.42578125" style="1" customWidth="1"/>
    <col min="6157" max="6160" width="5.7109375" style="1" customWidth="1"/>
    <col min="6161" max="6161" width="7" style="1" customWidth="1"/>
    <col min="6162" max="6164" width="5.7109375" style="1" customWidth="1"/>
    <col min="6165" max="6165" width="6.140625" style="1" customWidth="1"/>
    <col min="6166" max="6173" width="5.7109375" style="1" customWidth="1"/>
    <col min="6174" max="6174" width="5.85546875" style="1" customWidth="1"/>
    <col min="6175" max="6175" width="6.28515625" style="1" customWidth="1"/>
    <col min="6176" max="6176" width="6.42578125" style="1" customWidth="1"/>
    <col min="6177" max="6177" width="5.7109375" style="1" customWidth="1"/>
    <col min="6178" max="6178" width="6" style="1" customWidth="1"/>
    <col min="6179" max="6400" width="9.140625" style="1"/>
    <col min="6401" max="6401" width="4.28515625" style="1" customWidth="1"/>
    <col min="6402" max="6402" width="13.140625" style="1" customWidth="1"/>
    <col min="6403" max="6403" width="7.140625" style="1" customWidth="1"/>
    <col min="6404" max="6404" width="5.85546875" style="1" customWidth="1"/>
    <col min="6405" max="6407" width="5.7109375" style="1" customWidth="1"/>
    <col min="6408" max="6408" width="6" style="1" customWidth="1"/>
    <col min="6409" max="6411" width="5.7109375" style="1" customWidth="1"/>
    <col min="6412" max="6412" width="6.42578125" style="1" customWidth="1"/>
    <col min="6413" max="6416" width="5.7109375" style="1" customWidth="1"/>
    <col min="6417" max="6417" width="7" style="1" customWidth="1"/>
    <col min="6418" max="6420" width="5.7109375" style="1" customWidth="1"/>
    <col min="6421" max="6421" width="6.140625" style="1" customWidth="1"/>
    <col min="6422" max="6429" width="5.7109375" style="1" customWidth="1"/>
    <col min="6430" max="6430" width="5.85546875" style="1" customWidth="1"/>
    <col min="6431" max="6431" width="6.28515625" style="1" customWidth="1"/>
    <col min="6432" max="6432" width="6.42578125" style="1" customWidth="1"/>
    <col min="6433" max="6433" width="5.7109375" style="1" customWidth="1"/>
    <col min="6434" max="6434" width="6" style="1" customWidth="1"/>
    <col min="6435" max="6656" width="9.140625" style="1"/>
    <col min="6657" max="6657" width="4.28515625" style="1" customWidth="1"/>
    <col min="6658" max="6658" width="13.140625" style="1" customWidth="1"/>
    <col min="6659" max="6659" width="7.140625" style="1" customWidth="1"/>
    <col min="6660" max="6660" width="5.85546875" style="1" customWidth="1"/>
    <col min="6661" max="6663" width="5.7109375" style="1" customWidth="1"/>
    <col min="6664" max="6664" width="6" style="1" customWidth="1"/>
    <col min="6665" max="6667" width="5.7109375" style="1" customWidth="1"/>
    <col min="6668" max="6668" width="6.42578125" style="1" customWidth="1"/>
    <col min="6669" max="6672" width="5.7109375" style="1" customWidth="1"/>
    <col min="6673" max="6673" width="7" style="1" customWidth="1"/>
    <col min="6674" max="6676" width="5.7109375" style="1" customWidth="1"/>
    <col min="6677" max="6677" width="6.140625" style="1" customWidth="1"/>
    <col min="6678" max="6685" width="5.7109375" style="1" customWidth="1"/>
    <col min="6686" max="6686" width="5.85546875" style="1" customWidth="1"/>
    <col min="6687" max="6687" width="6.28515625" style="1" customWidth="1"/>
    <col min="6688" max="6688" width="6.42578125" style="1" customWidth="1"/>
    <col min="6689" max="6689" width="5.7109375" style="1" customWidth="1"/>
    <col min="6690" max="6690" width="6" style="1" customWidth="1"/>
    <col min="6691" max="6912" width="9.140625" style="1"/>
    <col min="6913" max="6913" width="4.28515625" style="1" customWidth="1"/>
    <col min="6914" max="6914" width="13.140625" style="1" customWidth="1"/>
    <col min="6915" max="6915" width="7.140625" style="1" customWidth="1"/>
    <col min="6916" max="6916" width="5.85546875" style="1" customWidth="1"/>
    <col min="6917" max="6919" width="5.7109375" style="1" customWidth="1"/>
    <col min="6920" max="6920" width="6" style="1" customWidth="1"/>
    <col min="6921" max="6923" width="5.7109375" style="1" customWidth="1"/>
    <col min="6924" max="6924" width="6.42578125" style="1" customWidth="1"/>
    <col min="6925" max="6928" width="5.7109375" style="1" customWidth="1"/>
    <col min="6929" max="6929" width="7" style="1" customWidth="1"/>
    <col min="6930" max="6932" width="5.7109375" style="1" customWidth="1"/>
    <col min="6933" max="6933" width="6.140625" style="1" customWidth="1"/>
    <col min="6934" max="6941" width="5.7109375" style="1" customWidth="1"/>
    <col min="6942" max="6942" width="5.85546875" style="1" customWidth="1"/>
    <col min="6943" max="6943" width="6.28515625" style="1" customWidth="1"/>
    <col min="6944" max="6944" width="6.42578125" style="1" customWidth="1"/>
    <col min="6945" max="6945" width="5.7109375" style="1" customWidth="1"/>
    <col min="6946" max="6946" width="6" style="1" customWidth="1"/>
    <col min="6947" max="7168" width="9.140625" style="1"/>
    <col min="7169" max="7169" width="4.28515625" style="1" customWidth="1"/>
    <col min="7170" max="7170" width="13.140625" style="1" customWidth="1"/>
    <col min="7171" max="7171" width="7.140625" style="1" customWidth="1"/>
    <col min="7172" max="7172" width="5.85546875" style="1" customWidth="1"/>
    <col min="7173" max="7175" width="5.7109375" style="1" customWidth="1"/>
    <col min="7176" max="7176" width="6" style="1" customWidth="1"/>
    <col min="7177" max="7179" width="5.7109375" style="1" customWidth="1"/>
    <col min="7180" max="7180" width="6.42578125" style="1" customWidth="1"/>
    <col min="7181" max="7184" width="5.7109375" style="1" customWidth="1"/>
    <col min="7185" max="7185" width="7" style="1" customWidth="1"/>
    <col min="7186" max="7188" width="5.7109375" style="1" customWidth="1"/>
    <col min="7189" max="7189" width="6.140625" style="1" customWidth="1"/>
    <col min="7190" max="7197" width="5.7109375" style="1" customWidth="1"/>
    <col min="7198" max="7198" width="5.85546875" style="1" customWidth="1"/>
    <col min="7199" max="7199" width="6.28515625" style="1" customWidth="1"/>
    <col min="7200" max="7200" width="6.42578125" style="1" customWidth="1"/>
    <col min="7201" max="7201" width="5.7109375" style="1" customWidth="1"/>
    <col min="7202" max="7202" width="6" style="1" customWidth="1"/>
    <col min="7203" max="7424" width="9.140625" style="1"/>
    <col min="7425" max="7425" width="4.28515625" style="1" customWidth="1"/>
    <col min="7426" max="7426" width="13.140625" style="1" customWidth="1"/>
    <col min="7427" max="7427" width="7.140625" style="1" customWidth="1"/>
    <col min="7428" max="7428" width="5.85546875" style="1" customWidth="1"/>
    <col min="7429" max="7431" width="5.7109375" style="1" customWidth="1"/>
    <col min="7432" max="7432" width="6" style="1" customWidth="1"/>
    <col min="7433" max="7435" width="5.7109375" style="1" customWidth="1"/>
    <col min="7436" max="7436" width="6.42578125" style="1" customWidth="1"/>
    <col min="7437" max="7440" width="5.7109375" style="1" customWidth="1"/>
    <col min="7441" max="7441" width="7" style="1" customWidth="1"/>
    <col min="7442" max="7444" width="5.7109375" style="1" customWidth="1"/>
    <col min="7445" max="7445" width="6.140625" style="1" customWidth="1"/>
    <col min="7446" max="7453" width="5.7109375" style="1" customWidth="1"/>
    <col min="7454" max="7454" width="5.85546875" style="1" customWidth="1"/>
    <col min="7455" max="7455" width="6.28515625" style="1" customWidth="1"/>
    <col min="7456" max="7456" width="6.42578125" style="1" customWidth="1"/>
    <col min="7457" max="7457" width="5.7109375" style="1" customWidth="1"/>
    <col min="7458" max="7458" width="6" style="1" customWidth="1"/>
    <col min="7459" max="7680" width="9.140625" style="1"/>
    <col min="7681" max="7681" width="4.28515625" style="1" customWidth="1"/>
    <col min="7682" max="7682" width="13.140625" style="1" customWidth="1"/>
    <col min="7683" max="7683" width="7.140625" style="1" customWidth="1"/>
    <col min="7684" max="7684" width="5.85546875" style="1" customWidth="1"/>
    <col min="7685" max="7687" width="5.7109375" style="1" customWidth="1"/>
    <col min="7688" max="7688" width="6" style="1" customWidth="1"/>
    <col min="7689" max="7691" width="5.7109375" style="1" customWidth="1"/>
    <col min="7692" max="7692" width="6.42578125" style="1" customWidth="1"/>
    <col min="7693" max="7696" width="5.7109375" style="1" customWidth="1"/>
    <col min="7697" max="7697" width="7" style="1" customWidth="1"/>
    <col min="7698" max="7700" width="5.7109375" style="1" customWidth="1"/>
    <col min="7701" max="7701" width="6.140625" style="1" customWidth="1"/>
    <col min="7702" max="7709" width="5.7109375" style="1" customWidth="1"/>
    <col min="7710" max="7710" width="5.85546875" style="1" customWidth="1"/>
    <col min="7711" max="7711" width="6.28515625" style="1" customWidth="1"/>
    <col min="7712" max="7712" width="6.42578125" style="1" customWidth="1"/>
    <col min="7713" max="7713" width="5.7109375" style="1" customWidth="1"/>
    <col min="7714" max="7714" width="6" style="1" customWidth="1"/>
    <col min="7715" max="7936" width="9.140625" style="1"/>
    <col min="7937" max="7937" width="4.28515625" style="1" customWidth="1"/>
    <col min="7938" max="7938" width="13.140625" style="1" customWidth="1"/>
    <col min="7939" max="7939" width="7.140625" style="1" customWidth="1"/>
    <col min="7940" max="7940" width="5.85546875" style="1" customWidth="1"/>
    <col min="7941" max="7943" width="5.7109375" style="1" customWidth="1"/>
    <col min="7944" max="7944" width="6" style="1" customWidth="1"/>
    <col min="7945" max="7947" width="5.7109375" style="1" customWidth="1"/>
    <col min="7948" max="7948" width="6.42578125" style="1" customWidth="1"/>
    <col min="7949" max="7952" width="5.7109375" style="1" customWidth="1"/>
    <col min="7953" max="7953" width="7" style="1" customWidth="1"/>
    <col min="7954" max="7956" width="5.7109375" style="1" customWidth="1"/>
    <col min="7957" max="7957" width="6.140625" style="1" customWidth="1"/>
    <col min="7958" max="7965" width="5.7109375" style="1" customWidth="1"/>
    <col min="7966" max="7966" width="5.85546875" style="1" customWidth="1"/>
    <col min="7967" max="7967" width="6.28515625" style="1" customWidth="1"/>
    <col min="7968" max="7968" width="6.42578125" style="1" customWidth="1"/>
    <col min="7969" max="7969" width="5.7109375" style="1" customWidth="1"/>
    <col min="7970" max="7970" width="6" style="1" customWidth="1"/>
    <col min="7971" max="8192" width="9.140625" style="1"/>
    <col min="8193" max="8193" width="4.28515625" style="1" customWidth="1"/>
    <col min="8194" max="8194" width="13.140625" style="1" customWidth="1"/>
    <col min="8195" max="8195" width="7.140625" style="1" customWidth="1"/>
    <col min="8196" max="8196" width="5.85546875" style="1" customWidth="1"/>
    <col min="8197" max="8199" width="5.7109375" style="1" customWidth="1"/>
    <col min="8200" max="8200" width="6" style="1" customWidth="1"/>
    <col min="8201" max="8203" width="5.7109375" style="1" customWidth="1"/>
    <col min="8204" max="8204" width="6.42578125" style="1" customWidth="1"/>
    <col min="8205" max="8208" width="5.7109375" style="1" customWidth="1"/>
    <col min="8209" max="8209" width="7" style="1" customWidth="1"/>
    <col min="8210" max="8212" width="5.7109375" style="1" customWidth="1"/>
    <col min="8213" max="8213" width="6.140625" style="1" customWidth="1"/>
    <col min="8214" max="8221" width="5.7109375" style="1" customWidth="1"/>
    <col min="8222" max="8222" width="5.85546875" style="1" customWidth="1"/>
    <col min="8223" max="8223" width="6.28515625" style="1" customWidth="1"/>
    <col min="8224" max="8224" width="6.42578125" style="1" customWidth="1"/>
    <col min="8225" max="8225" width="5.7109375" style="1" customWidth="1"/>
    <col min="8226" max="8226" width="6" style="1" customWidth="1"/>
    <col min="8227" max="8448" width="9.140625" style="1"/>
    <col min="8449" max="8449" width="4.28515625" style="1" customWidth="1"/>
    <col min="8450" max="8450" width="13.140625" style="1" customWidth="1"/>
    <col min="8451" max="8451" width="7.140625" style="1" customWidth="1"/>
    <col min="8452" max="8452" width="5.85546875" style="1" customWidth="1"/>
    <col min="8453" max="8455" width="5.7109375" style="1" customWidth="1"/>
    <col min="8456" max="8456" width="6" style="1" customWidth="1"/>
    <col min="8457" max="8459" width="5.7109375" style="1" customWidth="1"/>
    <col min="8460" max="8460" width="6.42578125" style="1" customWidth="1"/>
    <col min="8461" max="8464" width="5.7109375" style="1" customWidth="1"/>
    <col min="8465" max="8465" width="7" style="1" customWidth="1"/>
    <col min="8466" max="8468" width="5.7109375" style="1" customWidth="1"/>
    <col min="8469" max="8469" width="6.140625" style="1" customWidth="1"/>
    <col min="8470" max="8477" width="5.7109375" style="1" customWidth="1"/>
    <col min="8478" max="8478" width="5.85546875" style="1" customWidth="1"/>
    <col min="8479" max="8479" width="6.28515625" style="1" customWidth="1"/>
    <col min="8480" max="8480" width="6.42578125" style="1" customWidth="1"/>
    <col min="8481" max="8481" width="5.7109375" style="1" customWidth="1"/>
    <col min="8482" max="8482" width="6" style="1" customWidth="1"/>
    <col min="8483" max="8704" width="9.140625" style="1"/>
    <col min="8705" max="8705" width="4.28515625" style="1" customWidth="1"/>
    <col min="8706" max="8706" width="13.140625" style="1" customWidth="1"/>
    <col min="8707" max="8707" width="7.140625" style="1" customWidth="1"/>
    <col min="8708" max="8708" width="5.85546875" style="1" customWidth="1"/>
    <col min="8709" max="8711" width="5.7109375" style="1" customWidth="1"/>
    <col min="8712" max="8712" width="6" style="1" customWidth="1"/>
    <col min="8713" max="8715" width="5.7109375" style="1" customWidth="1"/>
    <col min="8716" max="8716" width="6.42578125" style="1" customWidth="1"/>
    <col min="8717" max="8720" width="5.7109375" style="1" customWidth="1"/>
    <col min="8721" max="8721" width="7" style="1" customWidth="1"/>
    <col min="8722" max="8724" width="5.7109375" style="1" customWidth="1"/>
    <col min="8725" max="8725" width="6.140625" style="1" customWidth="1"/>
    <col min="8726" max="8733" width="5.7109375" style="1" customWidth="1"/>
    <col min="8734" max="8734" width="5.85546875" style="1" customWidth="1"/>
    <col min="8735" max="8735" width="6.28515625" style="1" customWidth="1"/>
    <col min="8736" max="8736" width="6.42578125" style="1" customWidth="1"/>
    <col min="8737" max="8737" width="5.7109375" style="1" customWidth="1"/>
    <col min="8738" max="8738" width="6" style="1" customWidth="1"/>
    <col min="8739" max="8960" width="9.140625" style="1"/>
    <col min="8961" max="8961" width="4.28515625" style="1" customWidth="1"/>
    <col min="8962" max="8962" width="13.140625" style="1" customWidth="1"/>
    <col min="8963" max="8963" width="7.140625" style="1" customWidth="1"/>
    <col min="8964" max="8964" width="5.85546875" style="1" customWidth="1"/>
    <col min="8965" max="8967" width="5.7109375" style="1" customWidth="1"/>
    <col min="8968" max="8968" width="6" style="1" customWidth="1"/>
    <col min="8969" max="8971" width="5.7109375" style="1" customWidth="1"/>
    <col min="8972" max="8972" width="6.42578125" style="1" customWidth="1"/>
    <col min="8973" max="8976" width="5.7109375" style="1" customWidth="1"/>
    <col min="8977" max="8977" width="7" style="1" customWidth="1"/>
    <col min="8978" max="8980" width="5.7109375" style="1" customWidth="1"/>
    <col min="8981" max="8981" width="6.140625" style="1" customWidth="1"/>
    <col min="8982" max="8989" width="5.7109375" style="1" customWidth="1"/>
    <col min="8990" max="8990" width="5.85546875" style="1" customWidth="1"/>
    <col min="8991" max="8991" width="6.28515625" style="1" customWidth="1"/>
    <col min="8992" max="8992" width="6.42578125" style="1" customWidth="1"/>
    <col min="8993" max="8993" width="5.7109375" style="1" customWidth="1"/>
    <col min="8994" max="8994" width="6" style="1" customWidth="1"/>
    <col min="8995" max="9216" width="9.140625" style="1"/>
    <col min="9217" max="9217" width="4.28515625" style="1" customWidth="1"/>
    <col min="9218" max="9218" width="13.140625" style="1" customWidth="1"/>
    <col min="9219" max="9219" width="7.140625" style="1" customWidth="1"/>
    <col min="9220" max="9220" width="5.85546875" style="1" customWidth="1"/>
    <col min="9221" max="9223" width="5.7109375" style="1" customWidth="1"/>
    <col min="9224" max="9224" width="6" style="1" customWidth="1"/>
    <col min="9225" max="9227" width="5.7109375" style="1" customWidth="1"/>
    <col min="9228" max="9228" width="6.42578125" style="1" customWidth="1"/>
    <col min="9229" max="9232" width="5.7109375" style="1" customWidth="1"/>
    <col min="9233" max="9233" width="7" style="1" customWidth="1"/>
    <col min="9234" max="9236" width="5.7109375" style="1" customWidth="1"/>
    <col min="9237" max="9237" width="6.140625" style="1" customWidth="1"/>
    <col min="9238" max="9245" width="5.7109375" style="1" customWidth="1"/>
    <col min="9246" max="9246" width="5.85546875" style="1" customWidth="1"/>
    <col min="9247" max="9247" width="6.28515625" style="1" customWidth="1"/>
    <col min="9248" max="9248" width="6.42578125" style="1" customWidth="1"/>
    <col min="9249" max="9249" width="5.7109375" style="1" customWidth="1"/>
    <col min="9250" max="9250" width="6" style="1" customWidth="1"/>
    <col min="9251" max="9472" width="9.140625" style="1"/>
    <col min="9473" max="9473" width="4.28515625" style="1" customWidth="1"/>
    <col min="9474" max="9474" width="13.140625" style="1" customWidth="1"/>
    <col min="9475" max="9475" width="7.140625" style="1" customWidth="1"/>
    <col min="9476" max="9476" width="5.85546875" style="1" customWidth="1"/>
    <col min="9477" max="9479" width="5.7109375" style="1" customWidth="1"/>
    <col min="9480" max="9480" width="6" style="1" customWidth="1"/>
    <col min="9481" max="9483" width="5.7109375" style="1" customWidth="1"/>
    <col min="9484" max="9484" width="6.42578125" style="1" customWidth="1"/>
    <col min="9485" max="9488" width="5.7109375" style="1" customWidth="1"/>
    <col min="9489" max="9489" width="7" style="1" customWidth="1"/>
    <col min="9490" max="9492" width="5.7109375" style="1" customWidth="1"/>
    <col min="9493" max="9493" width="6.140625" style="1" customWidth="1"/>
    <col min="9494" max="9501" width="5.7109375" style="1" customWidth="1"/>
    <col min="9502" max="9502" width="5.85546875" style="1" customWidth="1"/>
    <col min="9503" max="9503" width="6.28515625" style="1" customWidth="1"/>
    <col min="9504" max="9504" width="6.42578125" style="1" customWidth="1"/>
    <col min="9505" max="9505" width="5.7109375" style="1" customWidth="1"/>
    <col min="9506" max="9506" width="6" style="1" customWidth="1"/>
    <col min="9507" max="9728" width="9.140625" style="1"/>
    <col min="9729" max="9729" width="4.28515625" style="1" customWidth="1"/>
    <col min="9730" max="9730" width="13.140625" style="1" customWidth="1"/>
    <col min="9731" max="9731" width="7.140625" style="1" customWidth="1"/>
    <col min="9732" max="9732" width="5.85546875" style="1" customWidth="1"/>
    <col min="9733" max="9735" width="5.7109375" style="1" customWidth="1"/>
    <col min="9736" max="9736" width="6" style="1" customWidth="1"/>
    <col min="9737" max="9739" width="5.7109375" style="1" customWidth="1"/>
    <col min="9740" max="9740" width="6.42578125" style="1" customWidth="1"/>
    <col min="9741" max="9744" width="5.7109375" style="1" customWidth="1"/>
    <col min="9745" max="9745" width="7" style="1" customWidth="1"/>
    <col min="9746" max="9748" width="5.7109375" style="1" customWidth="1"/>
    <col min="9749" max="9749" width="6.140625" style="1" customWidth="1"/>
    <col min="9750" max="9757" width="5.7109375" style="1" customWidth="1"/>
    <col min="9758" max="9758" width="5.85546875" style="1" customWidth="1"/>
    <col min="9759" max="9759" width="6.28515625" style="1" customWidth="1"/>
    <col min="9760" max="9760" width="6.42578125" style="1" customWidth="1"/>
    <col min="9761" max="9761" width="5.7109375" style="1" customWidth="1"/>
    <col min="9762" max="9762" width="6" style="1" customWidth="1"/>
    <col min="9763" max="9984" width="9.140625" style="1"/>
    <col min="9985" max="9985" width="4.28515625" style="1" customWidth="1"/>
    <col min="9986" max="9986" width="13.140625" style="1" customWidth="1"/>
    <col min="9987" max="9987" width="7.140625" style="1" customWidth="1"/>
    <col min="9988" max="9988" width="5.85546875" style="1" customWidth="1"/>
    <col min="9989" max="9991" width="5.7109375" style="1" customWidth="1"/>
    <col min="9992" max="9992" width="6" style="1" customWidth="1"/>
    <col min="9993" max="9995" width="5.7109375" style="1" customWidth="1"/>
    <col min="9996" max="9996" width="6.42578125" style="1" customWidth="1"/>
    <col min="9997" max="10000" width="5.7109375" style="1" customWidth="1"/>
    <col min="10001" max="10001" width="7" style="1" customWidth="1"/>
    <col min="10002" max="10004" width="5.7109375" style="1" customWidth="1"/>
    <col min="10005" max="10005" width="6.140625" style="1" customWidth="1"/>
    <col min="10006" max="10013" width="5.7109375" style="1" customWidth="1"/>
    <col min="10014" max="10014" width="5.85546875" style="1" customWidth="1"/>
    <col min="10015" max="10015" width="6.28515625" style="1" customWidth="1"/>
    <col min="10016" max="10016" width="6.42578125" style="1" customWidth="1"/>
    <col min="10017" max="10017" width="5.7109375" style="1" customWidth="1"/>
    <col min="10018" max="10018" width="6" style="1" customWidth="1"/>
    <col min="10019" max="10240" width="9.140625" style="1"/>
    <col min="10241" max="10241" width="4.28515625" style="1" customWidth="1"/>
    <col min="10242" max="10242" width="13.140625" style="1" customWidth="1"/>
    <col min="10243" max="10243" width="7.140625" style="1" customWidth="1"/>
    <col min="10244" max="10244" width="5.85546875" style="1" customWidth="1"/>
    <col min="10245" max="10247" width="5.7109375" style="1" customWidth="1"/>
    <col min="10248" max="10248" width="6" style="1" customWidth="1"/>
    <col min="10249" max="10251" width="5.7109375" style="1" customWidth="1"/>
    <col min="10252" max="10252" width="6.42578125" style="1" customWidth="1"/>
    <col min="10253" max="10256" width="5.7109375" style="1" customWidth="1"/>
    <col min="10257" max="10257" width="7" style="1" customWidth="1"/>
    <col min="10258" max="10260" width="5.7109375" style="1" customWidth="1"/>
    <col min="10261" max="10261" width="6.140625" style="1" customWidth="1"/>
    <col min="10262" max="10269" width="5.7109375" style="1" customWidth="1"/>
    <col min="10270" max="10270" width="5.85546875" style="1" customWidth="1"/>
    <col min="10271" max="10271" width="6.28515625" style="1" customWidth="1"/>
    <col min="10272" max="10272" width="6.42578125" style="1" customWidth="1"/>
    <col min="10273" max="10273" width="5.7109375" style="1" customWidth="1"/>
    <col min="10274" max="10274" width="6" style="1" customWidth="1"/>
    <col min="10275" max="10496" width="9.140625" style="1"/>
    <col min="10497" max="10497" width="4.28515625" style="1" customWidth="1"/>
    <col min="10498" max="10498" width="13.140625" style="1" customWidth="1"/>
    <col min="10499" max="10499" width="7.140625" style="1" customWidth="1"/>
    <col min="10500" max="10500" width="5.85546875" style="1" customWidth="1"/>
    <col min="10501" max="10503" width="5.7109375" style="1" customWidth="1"/>
    <col min="10504" max="10504" width="6" style="1" customWidth="1"/>
    <col min="10505" max="10507" width="5.7109375" style="1" customWidth="1"/>
    <col min="10508" max="10508" width="6.42578125" style="1" customWidth="1"/>
    <col min="10509" max="10512" width="5.7109375" style="1" customWidth="1"/>
    <col min="10513" max="10513" width="7" style="1" customWidth="1"/>
    <col min="10514" max="10516" width="5.7109375" style="1" customWidth="1"/>
    <col min="10517" max="10517" width="6.140625" style="1" customWidth="1"/>
    <col min="10518" max="10525" width="5.7109375" style="1" customWidth="1"/>
    <col min="10526" max="10526" width="5.85546875" style="1" customWidth="1"/>
    <col min="10527" max="10527" width="6.28515625" style="1" customWidth="1"/>
    <col min="10528" max="10528" width="6.42578125" style="1" customWidth="1"/>
    <col min="10529" max="10529" width="5.7109375" style="1" customWidth="1"/>
    <col min="10530" max="10530" width="6" style="1" customWidth="1"/>
    <col min="10531" max="10752" width="9.140625" style="1"/>
    <col min="10753" max="10753" width="4.28515625" style="1" customWidth="1"/>
    <col min="10754" max="10754" width="13.140625" style="1" customWidth="1"/>
    <col min="10755" max="10755" width="7.140625" style="1" customWidth="1"/>
    <col min="10756" max="10756" width="5.85546875" style="1" customWidth="1"/>
    <col min="10757" max="10759" width="5.7109375" style="1" customWidth="1"/>
    <col min="10760" max="10760" width="6" style="1" customWidth="1"/>
    <col min="10761" max="10763" width="5.7109375" style="1" customWidth="1"/>
    <col min="10764" max="10764" width="6.42578125" style="1" customWidth="1"/>
    <col min="10765" max="10768" width="5.7109375" style="1" customWidth="1"/>
    <col min="10769" max="10769" width="7" style="1" customWidth="1"/>
    <col min="10770" max="10772" width="5.7109375" style="1" customWidth="1"/>
    <col min="10773" max="10773" width="6.140625" style="1" customWidth="1"/>
    <col min="10774" max="10781" width="5.7109375" style="1" customWidth="1"/>
    <col min="10782" max="10782" width="5.85546875" style="1" customWidth="1"/>
    <col min="10783" max="10783" width="6.28515625" style="1" customWidth="1"/>
    <col min="10784" max="10784" width="6.42578125" style="1" customWidth="1"/>
    <col min="10785" max="10785" width="5.7109375" style="1" customWidth="1"/>
    <col min="10786" max="10786" width="6" style="1" customWidth="1"/>
    <col min="10787" max="11008" width="9.140625" style="1"/>
    <col min="11009" max="11009" width="4.28515625" style="1" customWidth="1"/>
    <col min="11010" max="11010" width="13.140625" style="1" customWidth="1"/>
    <col min="11011" max="11011" width="7.140625" style="1" customWidth="1"/>
    <col min="11012" max="11012" width="5.85546875" style="1" customWidth="1"/>
    <col min="11013" max="11015" width="5.7109375" style="1" customWidth="1"/>
    <col min="11016" max="11016" width="6" style="1" customWidth="1"/>
    <col min="11017" max="11019" width="5.7109375" style="1" customWidth="1"/>
    <col min="11020" max="11020" width="6.42578125" style="1" customWidth="1"/>
    <col min="11021" max="11024" width="5.7109375" style="1" customWidth="1"/>
    <col min="11025" max="11025" width="7" style="1" customWidth="1"/>
    <col min="11026" max="11028" width="5.7109375" style="1" customWidth="1"/>
    <col min="11029" max="11029" width="6.140625" style="1" customWidth="1"/>
    <col min="11030" max="11037" width="5.7109375" style="1" customWidth="1"/>
    <col min="11038" max="11038" width="5.85546875" style="1" customWidth="1"/>
    <col min="11039" max="11039" width="6.28515625" style="1" customWidth="1"/>
    <col min="11040" max="11040" width="6.42578125" style="1" customWidth="1"/>
    <col min="11041" max="11041" width="5.7109375" style="1" customWidth="1"/>
    <col min="11042" max="11042" width="6" style="1" customWidth="1"/>
    <col min="11043" max="11264" width="9.140625" style="1"/>
    <col min="11265" max="11265" width="4.28515625" style="1" customWidth="1"/>
    <col min="11266" max="11266" width="13.140625" style="1" customWidth="1"/>
    <col min="11267" max="11267" width="7.140625" style="1" customWidth="1"/>
    <col min="11268" max="11268" width="5.85546875" style="1" customWidth="1"/>
    <col min="11269" max="11271" width="5.7109375" style="1" customWidth="1"/>
    <col min="11272" max="11272" width="6" style="1" customWidth="1"/>
    <col min="11273" max="11275" width="5.7109375" style="1" customWidth="1"/>
    <col min="11276" max="11276" width="6.42578125" style="1" customWidth="1"/>
    <col min="11277" max="11280" width="5.7109375" style="1" customWidth="1"/>
    <col min="11281" max="11281" width="7" style="1" customWidth="1"/>
    <col min="11282" max="11284" width="5.7109375" style="1" customWidth="1"/>
    <col min="11285" max="11285" width="6.140625" style="1" customWidth="1"/>
    <col min="11286" max="11293" width="5.7109375" style="1" customWidth="1"/>
    <col min="11294" max="11294" width="5.85546875" style="1" customWidth="1"/>
    <col min="11295" max="11295" width="6.28515625" style="1" customWidth="1"/>
    <col min="11296" max="11296" width="6.42578125" style="1" customWidth="1"/>
    <col min="11297" max="11297" width="5.7109375" style="1" customWidth="1"/>
    <col min="11298" max="11298" width="6" style="1" customWidth="1"/>
    <col min="11299" max="11520" width="9.140625" style="1"/>
    <col min="11521" max="11521" width="4.28515625" style="1" customWidth="1"/>
    <col min="11522" max="11522" width="13.140625" style="1" customWidth="1"/>
    <col min="11523" max="11523" width="7.140625" style="1" customWidth="1"/>
    <col min="11524" max="11524" width="5.85546875" style="1" customWidth="1"/>
    <col min="11525" max="11527" width="5.7109375" style="1" customWidth="1"/>
    <col min="11528" max="11528" width="6" style="1" customWidth="1"/>
    <col min="11529" max="11531" width="5.7109375" style="1" customWidth="1"/>
    <col min="11532" max="11532" width="6.42578125" style="1" customWidth="1"/>
    <col min="11533" max="11536" width="5.7109375" style="1" customWidth="1"/>
    <col min="11537" max="11537" width="7" style="1" customWidth="1"/>
    <col min="11538" max="11540" width="5.7109375" style="1" customWidth="1"/>
    <col min="11541" max="11541" width="6.140625" style="1" customWidth="1"/>
    <col min="11542" max="11549" width="5.7109375" style="1" customWidth="1"/>
    <col min="11550" max="11550" width="5.85546875" style="1" customWidth="1"/>
    <col min="11551" max="11551" width="6.28515625" style="1" customWidth="1"/>
    <col min="11552" max="11552" width="6.42578125" style="1" customWidth="1"/>
    <col min="11553" max="11553" width="5.7109375" style="1" customWidth="1"/>
    <col min="11554" max="11554" width="6" style="1" customWidth="1"/>
    <col min="11555" max="11776" width="9.140625" style="1"/>
    <col min="11777" max="11777" width="4.28515625" style="1" customWidth="1"/>
    <col min="11778" max="11778" width="13.140625" style="1" customWidth="1"/>
    <col min="11779" max="11779" width="7.140625" style="1" customWidth="1"/>
    <col min="11780" max="11780" width="5.85546875" style="1" customWidth="1"/>
    <col min="11781" max="11783" width="5.7109375" style="1" customWidth="1"/>
    <col min="11784" max="11784" width="6" style="1" customWidth="1"/>
    <col min="11785" max="11787" width="5.7109375" style="1" customWidth="1"/>
    <col min="11788" max="11788" width="6.42578125" style="1" customWidth="1"/>
    <col min="11789" max="11792" width="5.7109375" style="1" customWidth="1"/>
    <col min="11793" max="11793" width="7" style="1" customWidth="1"/>
    <col min="11794" max="11796" width="5.7109375" style="1" customWidth="1"/>
    <col min="11797" max="11797" width="6.140625" style="1" customWidth="1"/>
    <col min="11798" max="11805" width="5.7109375" style="1" customWidth="1"/>
    <col min="11806" max="11806" width="5.85546875" style="1" customWidth="1"/>
    <col min="11807" max="11807" width="6.28515625" style="1" customWidth="1"/>
    <col min="11808" max="11808" width="6.42578125" style="1" customWidth="1"/>
    <col min="11809" max="11809" width="5.7109375" style="1" customWidth="1"/>
    <col min="11810" max="11810" width="6" style="1" customWidth="1"/>
    <col min="11811" max="12032" width="9.140625" style="1"/>
    <col min="12033" max="12033" width="4.28515625" style="1" customWidth="1"/>
    <col min="12034" max="12034" width="13.140625" style="1" customWidth="1"/>
    <col min="12035" max="12035" width="7.140625" style="1" customWidth="1"/>
    <col min="12036" max="12036" width="5.85546875" style="1" customWidth="1"/>
    <col min="12037" max="12039" width="5.7109375" style="1" customWidth="1"/>
    <col min="12040" max="12040" width="6" style="1" customWidth="1"/>
    <col min="12041" max="12043" width="5.7109375" style="1" customWidth="1"/>
    <col min="12044" max="12044" width="6.42578125" style="1" customWidth="1"/>
    <col min="12045" max="12048" width="5.7109375" style="1" customWidth="1"/>
    <col min="12049" max="12049" width="7" style="1" customWidth="1"/>
    <col min="12050" max="12052" width="5.7109375" style="1" customWidth="1"/>
    <col min="12053" max="12053" width="6.140625" style="1" customWidth="1"/>
    <col min="12054" max="12061" width="5.7109375" style="1" customWidth="1"/>
    <col min="12062" max="12062" width="5.85546875" style="1" customWidth="1"/>
    <col min="12063" max="12063" width="6.28515625" style="1" customWidth="1"/>
    <col min="12064" max="12064" width="6.42578125" style="1" customWidth="1"/>
    <col min="12065" max="12065" width="5.7109375" style="1" customWidth="1"/>
    <col min="12066" max="12066" width="6" style="1" customWidth="1"/>
    <col min="12067" max="12288" width="9.140625" style="1"/>
    <col min="12289" max="12289" width="4.28515625" style="1" customWidth="1"/>
    <col min="12290" max="12290" width="13.140625" style="1" customWidth="1"/>
    <col min="12291" max="12291" width="7.140625" style="1" customWidth="1"/>
    <col min="12292" max="12292" width="5.85546875" style="1" customWidth="1"/>
    <col min="12293" max="12295" width="5.7109375" style="1" customWidth="1"/>
    <col min="12296" max="12296" width="6" style="1" customWidth="1"/>
    <col min="12297" max="12299" width="5.7109375" style="1" customWidth="1"/>
    <col min="12300" max="12300" width="6.42578125" style="1" customWidth="1"/>
    <col min="12301" max="12304" width="5.7109375" style="1" customWidth="1"/>
    <col min="12305" max="12305" width="7" style="1" customWidth="1"/>
    <col min="12306" max="12308" width="5.7109375" style="1" customWidth="1"/>
    <col min="12309" max="12309" width="6.140625" style="1" customWidth="1"/>
    <col min="12310" max="12317" width="5.7109375" style="1" customWidth="1"/>
    <col min="12318" max="12318" width="5.85546875" style="1" customWidth="1"/>
    <col min="12319" max="12319" width="6.28515625" style="1" customWidth="1"/>
    <col min="12320" max="12320" width="6.42578125" style="1" customWidth="1"/>
    <col min="12321" max="12321" width="5.7109375" style="1" customWidth="1"/>
    <col min="12322" max="12322" width="6" style="1" customWidth="1"/>
    <col min="12323" max="12544" width="9.140625" style="1"/>
    <col min="12545" max="12545" width="4.28515625" style="1" customWidth="1"/>
    <col min="12546" max="12546" width="13.140625" style="1" customWidth="1"/>
    <col min="12547" max="12547" width="7.140625" style="1" customWidth="1"/>
    <col min="12548" max="12548" width="5.85546875" style="1" customWidth="1"/>
    <col min="12549" max="12551" width="5.7109375" style="1" customWidth="1"/>
    <col min="12552" max="12552" width="6" style="1" customWidth="1"/>
    <col min="12553" max="12555" width="5.7109375" style="1" customWidth="1"/>
    <col min="12556" max="12556" width="6.42578125" style="1" customWidth="1"/>
    <col min="12557" max="12560" width="5.7109375" style="1" customWidth="1"/>
    <col min="12561" max="12561" width="7" style="1" customWidth="1"/>
    <col min="12562" max="12564" width="5.7109375" style="1" customWidth="1"/>
    <col min="12565" max="12565" width="6.140625" style="1" customWidth="1"/>
    <col min="12566" max="12573" width="5.7109375" style="1" customWidth="1"/>
    <col min="12574" max="12574" width="5.85546875" style="1" customWidth="1"/>
    <col min="12575" max="12575" width="6.28515625" style="1" customWidth="1"/>
    <col min="12576" max="12576" width="6.42578125" style="1" customWidth="1"/>
    <col min="12577" max="12577" width="5.7109375" style="1" customWidth="1"/>
    <col min="12578" max="12578" width="6" style="1" customWidth="1"/>
    <col min="12579" max="12800" width="9.140625" style="1"/>
    <col min="12801" max="12801" width="4.28515625" style="1" customWidth="1"/>
    <col min="12802" max="12802" width="13.140625" style="1" customWidth="1"/>
    <col min="12803" max="12803" width="7.140625" style="1" customWidth="1"/>
    <col min="12804" max="12804" width="5.85546875" style="1" customWidth="1"/>
    <col min="12805" max="12807" width="5.7109375" style="1" customWidth="1"/>
    <col min="12808" max="12808" width="6" style="1" customWidth="1"/>
    <col min="12809" max="12811" width="5.7109375" style="1" customWidth="1"/>
    <col min="12812" max="12812" width="6.42578125" style="1" customWidth="1"/>
    <col min="12813" max="12816" width="5.7109375" style="1" customWidth="1"/>
    <col min="12817" max="12817" width="7" style="1" customWidth="1"/>
    <col min="12818" max="12820" width="5.7109375" style="1" customWidth="1"/>
    <col min="12821" max="12821" width="6.140625" style="1" customWidth="1"/>
    <col min="12822" max="12829" width="5.7109375" style="1" customWidth="1"/>
    <col min="12830" max="12830" width="5.85546875" style="1" customWidth="1"/>
    <col min="12831" max="12831" width="6.28515625" style="1" customWidth="1"/>
    <col min="12832" max="12832" width="6.42578125" style="1" customWidth="1"/>
    <col min="12833" max="12833" width="5.7109375" style="1" customWidth="1"/>
    <col min="12834" max="12834" width="6" style="1" customWidth="1"/>
    <col min="12835" max="13056" width="9.140625" style="1"/>
    <col min="13057" max="13057" width="4.28515625" style="1" customWidth="1"/>
    <col min="13058" max="13058" width="13.140625" style="1" customWidth="1"/>
    <col min="13059" max="13059" width="7.140625" style="1" customWidth="1"/>
    <col min="13060" max="13060" width="5.85546875" style="1" customWidth="1"/>
    <col min="13061" max="13063" width="5.7109375" style="1" customWidth="1"/>
    <col min="13064" max="13064" width="6" style="1" customWidth="1"/>
    <col min="13065" max="13067" width="5.7109375" style="1" customWidth="1"/>
    <col min="13068" max="13068" width="6.42578125" style="1" customWidth="1"/>
    <col min="13069" max="13072" width="5.7109375" style="1" customWidth="1"/>
    <col min="13073" max="13073" width="7" style="1" customWidth="1"/>
    <col min="13074" max="13076" width="5.7109375" style="1" customWidth="1"/>
    <col min="13077" max="13077" width="6.140625" style="1" customWidth="1"/>
    <col min="13078" max="13085" width="5.7109375" style="1" customWidth="1"/>
    <col min="13086" max="13086" width="5.85546875" style="1" customWidth="1"/>
    <col min="13087" max="13087" width="6.28515625" style="1" customWidth="1"/>
    <col min="13088" max="13088" width="6.42578125" style="1" customWidth="1"/>
    <col min="13089" max="13089" width="5.7109375" style="1" customWidth="1"/>
    <col min="13090" max="13090" width="6" style="1" customWidth="1"/>
    <col min="13091" max="13312" width="9.140625" style="1"/>
    <col min="13313" max="13313" width="4.28515625" style="1" customWidth="1"/>
    <col min="13314" max="13314" width="13.140625" style="1" customWidth="1"/>
    <col min="13315" max="13315" width="7.140625" style="1" customWidth="1"/>
    <col min="13316" max="13316" width="5.85546875" style="1" customWidth="1"/>
    <col min="13317" max="13319" width="5.7109375" style="1" customWidth="1"/>
    <col min="13320" max="13320" width="6" style="1" customWidth="1"/>
    <col min="13321" max="13323" width="5.7109375" style="1" customWidth="1"/>
    <col min="13324" max="13324" width="6.42578125" style="1" customWidth="1"/>
    <col min="13325" max="13328" width="5.7109375" style="1" customWidth="1"/>
    <col min="13329" max="13329" width="7" style="1" customWidth="1"/>
    <col min="13330" max="13332" width="5.7109375" style="1" customWidth="1"/>
    <col min="13333" max="13333" width="6.140625" style="1" customWidth="1"/>
    <col min="13334" max="13341" width="5.7109375" style="1" customWidth="1"/>
    <col min="13342" max="13342" width="5.85546875" style="1" customWidth="1"/>
    <col min="13343" max="13343" width="6.28515625" style="1" customWidth="1"/>
    <col min="13344" max="13344" width="6.42578125" style="1" customWidth="1"/>
    <col min="13345" max="13345" width="5.7109375" style="1" customWidth="1"/>
    <col min="13346" max="13346" width="6" style="1" customWidth="1"/>
    <col min="13347" max="13568" width="9.140625" style="1"/>
    <col min="13569" max="13569" width="4.28515625" style="1" customWidth="1"/>
    <col min="13570" max="13570" width="13.140625" style="1" customWidth="1"/>
    <col min="13571" max="13571" width="7.140625" style="1" customWidth="1"/>
    <col min="13572" max="13572" width="5.85546875" style="1" customWidth="1"/>
    <col min="13573" max="13575" width="5.7109375" style="1" customWidth="1"/>
    <col min="13576" max="13576" width="6" style="1" customWidth="1"/>
    <col min="13577" max="13579" width="5.7109375" style="1" customWidth="1"/>
    <col min="13580" max="13580" width="6.42578125" style="1" customWidth="1"/>
    <col min="13581" max="13584" width="5.7109375" style="1" customWidth="1"/>
    <col min="13585" max="13585" width="7" style="1" customWidth="1"/>
    <col min="13586" max="13588" width="5.7109375" style="1" customWidth="1"/>
    <col min="13589" max="13589" width="6.140625" style="1" customWidth="1"/>
    <col min="13590" max="13597" width="5.7109375" style="1" customWidth="1"/>
    <col min="13598" max="13598" width="5.85546875" style="1" customWidth="1"/>
    <col min="13599" max="13599" width="6.28515625" style="1" customWidth="1"/>
    <col min="13600" max="13600" width="6.42578125" style="1" customWidth="1"/>
    <col min="13601" max="13601" width="5.7109375" style="1" customWidth="1"/>
    <col min="13602" max="13602" width="6" style="1" customWidth="1"/>
    <col min="13603" max="13824" width="9.140625" style="1"/>
    <col min="13825" max="13825" width="4.28515625" style="1" customWidth="1"/>
    <col min="13826" max="13826" width="13.140625" style="1" customWidth="1"/>
    <col min="13827" max="13827" width="7.140625" style="1" customWidth="1"/>
    <col min="13828" max="13828" width="5.85546875" style="1" customWidth="1"/>
    <col min="13829" max="13831" width="5.7109375" style="1" customWidth="1"/>
    <col min="13832" max="13832" width="6" style="1" customWidth="1"/>
    <col min="13833" max="13835" width="5.7109375" style="1" customWidth="1"/>
    <col min="13836" max="13836" width="6.42578125" style="1" customWidth="1"/>
    <col min="13837" max="13840" width="5.7109375" style="1" customWidth="1"/>
    <col min="13841" max="13841" width="7" style="1" customWidth="1"/>
    <col min="13842" max="13844" width="5.7109375" style="1" customWidth="1"/>
    <col min="13845" max="13845" width="6.140625" style="1" customWidth="1"/>
    <col min="13846" max="13853" width="5.7109375" style="1" customWidth="1"/>
    <col min="13854" max="13854" width="5.85546875" style="1" customWidth="1"/>
    <col min="13855" max="13855" width="6.28515625" style="1" customWidth="1"/>
    <col min="13856" max="13856" width="6.42578125" style="1" customWidth="1"/>
    <col min="13857" max="13857" width="5.7109375" style="1" customWidth="1"/>
    <col min="13858" max="13858" width="6" style="1" customWidth="1"/>
    <col min="13859" max="14080" width="9.140625" style="1"/>
    <col min="14081" max="14081" width="4.28515625" style="1" customWidth="1"/>
    <col min="14082" max="14082" width="13.140625" style="1" customWidth="1"/>
    <col min="14083" max="14083" width="7.140625" style="1" customWidth="1"/>
    <col min="14084" max="14084" width="5.85546875" style="1" customWidth="1"/>
    <col min="14085" max="14087" width="5.7109375" style="1" customWidth="1"/>
    <col min="14088" max="14088" width="6" style="1" customWidth="1"/>
    <col min="14089" max="14091" width="5.7109375" style="1" customWidth="1"/>
    <col min="14092" max="14092" width="6.42578125" style="1" customWidth="1"/>
    <col min="14093" max="14096" width="5.7109375" style="1" customWidth="1"/>
    <col min="14097" max="14097" width="7" style="1" customWidth="1"/>
    <col min="14098" max="14100" width="5.7109375" style="1" customWidth="1"/>
    <col min="14101" max="14101" width="6.140625" style="1" customWidth="1"/>
    <col min="14102" max="14109" width="5.7109375" style="1" customWidth="1"/>
    <col min="14110" max="14110" width="5.85546875" style="1" customWidth="1"/>
    <col min="14111" max="14111" width="6.28515625" style="1" customWidth="1"/>
    <col min="14112" max="14112" width="6.42578125" style="1" customWidth="1"/>
    <col min="14113" max="14113" width="5.7109375" style="1" customWidth="1"/>
    <col min="14114" max="14114" width="6" style="1" customWidth="1"/>
    <col min="14115" max="14336" width="9.140625" style="1"/>
    <col min="14337" max="14337" width="4.28515625" style="1" customWidth="1"/>
    <col min="14338" max="14338" width="13.140625" style="1" customWidth="1"/>
    <col min="14339" max="14339" width="7.140625" style="1" customWidth="1"/>
    <col min="14340" max="14340" width="5.85546875" style="1" customWidth="1"/>
    <col min="14341" max="14343" width="5.7109375" style="1" customWidth="1"/>
    <col min="14344" max="14344" width="6" style="1" customWidth="1"/>
    <col min="14345" max="14347" width="5.7109375" style="1" customWidth="1"/>
    <col min="14348" max="14348" width="6.42578125" style="1" customWidth="1"/>
    <col min="14349" max="14352" width="5.7109375" style="1" customWidth="1"/>
    <col min="14353" max="14353" width="7" style="1" customWidth="1"/>
    <col min="14354" max="14356" width="5.7109375" style="1" customWidth="1"/>
    <col min="14357" max="14357" width="6.140625" style="1" customWidth="1"/>
    <col min="14358" max="14365" width="5.7109375" style="1" customWidth="1"/>
    <col min="14366" max="14366" width="5.85546875" style="1" customWidth="1"/>
    <col min="14367" max="14367" width="6.28515625" style="1" customWidth="1"/>
    <col min="14368" max="14368" width="6.42578125" style="1" customWidth="1"/>
    <col min="14369" max="14369" width="5.7109375" style="1" customWidth="1"/>
    <col min="14370" max="14370" width="6" style="1" customWidth="1"/>
    <col min="14371" max="14592" width="9.140625" style="1"/>
    <col min="14593" max="14593" width="4.28515625" style="1" customWidth="1"/>
    <col min="14594" max="14594" width="13.140625" style="1" customWidth="1"/>
    <col min="14595" max="14595" width="7.140625" style="1" customWidth="1"/>
    <col min="14596" max="14596" width="5.85546875" style="1" customWidth="1"/>
    <col min="14597" max="14599" width="5.7109375" style="1" customWidth="1"/>
    <col min="14600" max="14600" width="6" style="1" customWidth="1"/>
    <col min="14601" max="14603" width="5.7109375" style="1" customWidth="1"/>
    <col min="14604" max="14604" width="6.42578125" style="1" customWidth="1"/>
    <col min="14605" max="14608" width="5.7109375" style="1" customWidth="1"/>
    <col min="14609" max="14609" width="7" style="1" customWidth="1"/>
    <col min="14610" max="14612" width="5.7109375" style="1" customWidth="1"/>
    <col min="14613" max="14613" width="6.140625" style="1" customWidth="1"/>
    <col min="14614" max="14621" width="5.7109375" style="1" customWidth="1"/>
    <col min="14622" max="14622" width="5.85546875" style="1" customWidth="1"/>
    <col min="14623" max="14623" width="6.28515625" style="1" customWidth="1"/>
    <col min="14624" max="14624" width="6.42578125" style="1" customWidth="1"/>
    <col min="14625" max="14625" width="5.7109375" style="1" customWidth="1"/>
    <col min="14626" max="14626" width="6" style="1" customWidth="1"/>
    <col min="14627" max="14848" width="9.140625" style="1"/>
    <col min="14849" max="14849" width="4.28515625" style="1" customWidth="1"/>
    <col min="14850" max="14850" width="13.140625" style="1" customWidth="1"/>
    <col min="14851" max="14851" width="7.140625" style="1" customWidth="1"/>
    <col min="14852" max="14852" width="5.85546875" style="1" customWidth="1"/>
    <col min="14853" max="14855" width="5.7109375" style="1" customWidth="1"/>
    <col min="14856" max="14856" width="6" style="1" customWidth="1"/>
    <col min="14857" max="14859" width="5.7109375" style="1" customWidth="1"/>
    <col min="14860" max="14860" width="6.42578125" style="1" customWidth="1"/>
    <col min="14861" max="14864" width="5.7109375" style="1" customWidth="1"/>
    <col min="14865" max="14865" width="7" style="1" customWidth="1"/>
    <col min="14866" max="14868" width="5.7109375" style="1" customWidth="1"/>
    <col min="14869" max="14869" width="6.140625" style="1" customWidth="1"/>
    <col min="14870" max="14877" width="5.7109375" style="1" customWidth="1"/>
    <col min="14878" max="14878" width="5.85546875" style="1" customWidth="1"/>
    <col min="14879" max="14879" width="6.28515625" style="1" customWidth="1"/>
    <col min="14880" max="14880" width="6.42578125" style="1" customWidth="1"/>
    <col min="14881" max="14881" width="5.7109375" style="1" customWidth="1"/>
    <col min="14882" max="14882" width="6" style="1" customWidth="1"/>
    <col min="14883" max="15104" width="9.140625" style="1"/>
    <col min="15105" max="15105" width="4.28515625" style="1" customWidth="1"/>
    <col min="15106" max="15106" width="13.140625" style="1" customWidth="1"/>
    <col min="15107" max="15107" width="7.140625" style="1" customWidth="1"/>
    <col min="15108" max="15108" width="5.85546875" style="1" customWidth="1"/>
    <col min="15109" max="15111" width="5.7109375" style="1" customWidth="1"/>
    <col min="15112" max="15112" width="6" style="1" customWidth="1"/>
    <col min="15113" max="15115" width="5.7109375" style="1" customWidth="1"/>
    <col min="15116" max="15116" width="6.42578125" style="1" customWidth="1"/>
    <col min="15117" max="15120" width="5.7109375" style="1" customWidth="1"/>
    <col min="15121" max="15121" width="7" style="1" customWidth="1"/>
    <col min="15122" max="15124" width="5.7109375" style="1" customWidth="1"/>
    <col min="15125" max="15125" width="6.140625" style="1" customWidth="1"/>
    <col min="15126" max="15133" width="5.7109375" style="1" customWidth="1"/>
    <col min="15134" max="15134" width="5.85546875" style="1" customWidth="1"/>
    <col min="15135" max="15135" width="6.28515625" style="1" customWidth="1"/>
    <col min="15136" max="15136" width="6.42578125" style="1" customWidth="1"/>
    <col min="15137" max="15137" width="5.7109375" style="1" customWidth="1"/>
    <col min="15138" max="15138" width="6" style="1" customWidth="1"/>
    <col min="15139" max="15360" width="9.140625" style="1"/>
    <col min="15361" max="15361" width="4.28515625" style="1" customWidth="1"/>
    <col min="15362" max="15362" width="13.140625" style="1" customWidth="1"/>
    <col min="15363" max="15363" width="7.140625" style="1" customWidth="1"/>
    <col min="15364" max="15364" width="5.85546875" style="1" customWidth="1"/>
    <col min="15365" max="15367" width="5.7109375" style="1" customWidth="1"/>
    <col min="15368" max="15368" width="6" style="1" customWidth="1"/>
    <col min="15369" max="15371" width="5.7109375" style="1" customWidth="1"/>
    <col min="15372" max="15372" width="6.42578125" style="1" customWidth="1"/>
    <col min="15373" max="15376" width="5.7109375" style="1" customWidth="1"/>
    <col min="15377" max="15377" width="7" style="1" customWidth="1"/>
    <col min="15378" max="15380" width="5.7109375" style="1" customWidth="1"/>
    <col min="15381" max="15381" width="6.140625" style="1" customWidth="1"/>
    <col min="15382" max="15389" width="5.7109375" style="1" customWidth="1"/>
    <col min="15390" max="15390" width="5.85546875" style="1" customWidth="1"/>
    <col min="15391" max="15391" width="6.28515625" style="1" customWidth="1"/>
    <col min="15392" max="15392" width="6.42578125" style="1" customWidth="1"/>
    <col min="15393" max="15393" width="5.7109375" style="1" customWidth="1"/>
    <col min="15394" max="15394" width="6" style="1" customWidth="1"/>
    <col min="15395" max="15616" width="9.140625" style="1"/>
    <col min="15617" max="15617" width="4.28515625" style="1" customWidth="1"/>
    <col min="15618" max="15618" width="13.140625" style="1" customWidth="1"/>
    <col min="15619" max="15619" width="7.140625" style="1" customWidth="1"/>
    <col min="15620" max="15620" width="5.85546875" style="1" customWidth="1"/>
    <col min="15621" max="15623" width="5.7109375" style="1" customWidth="1"/>
    <col min="15624" max="15624" width="6" style="1" customWidth="1"/>
    <col min="15625" max="15627" width="5.7109375" style="1" customWidth="1"/>
    <col min="15628" max="15628" width="6.42578125" style="1" customWidth="1"/>
    <col min="15629" max="15632" width="5.7109375" style="1" customWidth="1"/>
    <col min="15633" max="15633" width="7" style="1" customWidth="1"/>
    <col min="15634" max="15636" width="5.7109375" style="1" customWidth="1"/>
    <col min="15637" max="15637" width="6.140625" style="1" customWidth="1"/>
    <col min="15638" max="15645" width="5.7109375" style="1" customWidth="1"/>
    <col min="15646" max="15646" width="5.85546875" style="1" customWidth="1"/>
    <col min="15647" max="15647" width="6.28515625" style="1" customWidth="1"/>
    <col min="15648" max="15648" width="6.42578125" style="1" customWidth="1"/>
    <col min="15649" max="15649" width="5.7109375" style="1" customWidth="1"/>
    <col min="15650" max="15650" width="6" style="1" customWidth="1"/>
    <col min="15651" max="15872" width="9.140625" style="1"/>
    <col min="15873" max="15873" width="4.28515625" style="1" customWidth="1"/>
    <col min="15874" max="15874" width="13.140625" style="1" customWidth="1"/>
    <col min="15875" max="15875" width="7.140625" style="1" customWidth="1"/>
    <col min="15876" max="15876" width="5.85546875" style="1" customWidth="1"/>
    <col min="15877" max="15879" width="5.7109375" style="1" customWidth="1"/>
    <col min="15880" max="15880" width="6" style="1" customWidth="1"/>
    <col min="15881" max="15883" width="5.7109375" style="1" customWidth="1"/>
    <col min="15884" max="15884" width="6.42578125" style="1" customWidth="1"/>
    <col min="15885" max="15888" width="5.7109375" style="1" customWidth="1"/>
    <col min="15889" max="15889" width="7" style="1" customWidth="1"/>
    <col min="15890" max="15892" width="5.7109375" style="1" customWidth="1"/>
    <col min="15893" max="15893" width="6.140625" style="1" customWidth="1"/>
    <col min="15894" max="15901" width="5.7109375" style="1" customWidth="1"/>
    <col min="15902" max="15902" width="5.85546875" style="1" customWidth="1"/>
    <col min="15903" max="15903" width="6.28515625" style="1" customWidth="1"/>
    <col min="15904" max="15904" width="6.42578125" style="1" customWidth="1"/>
    <col min="15905" max="15905" width="5.7109375" style="1" customWidth="1"/>
    <col min="15906" max="15906" width="6" style="1" customWidth="1"/>
    <col min="15907" max="16128" width="9.140625" style="1"/>
    <col min="16129" max="16129" width="4.28515625" style="1" customWidth="1"/>
    <col min="16130" max="16130" width="13.140625" style="1" customWidth="1"/>
    <col min="16131" max="16131" width="7.140625" style="1" customWidth="1"/>
    <col min="16132" max="16132" width="5.85546875" style="1" customWidth="1"/>
    <col min="16133" max="16135" width="5.7109375" style="1" customWidth="1"/>
    <col min="16136" max="16136" width="6" style="1" customWidth="1"/>
    <col min="16137" max="16139" width="5.7109375" style="1" customWidth="1"/>
    <col min="16140" max="16140" width="6.42578125" style="1" customWidth="1"/>
    <col min="16141" max="16144" width="5.7109375" style="1" customWidth="1"/>
    <col min="16145" max="16145" width="7" style="1" customWidth="1"/>
    <col min="16146" max="16148" width="5.7109375" style="1" customWidth="1"/>
    <col min="16149" max="16149" width="6.140625" style="1" customWidth="1"/>
    <col min="16150" max="16157" width="5.7109375" style="1" customWidth="1"/>
    <col min="16158" max="16158" width="5.85546875" style="1" customWidth="1"/>
    <col min="16159" max="16159" width="6.28515625" style="1" customWidth="1"/>
    <col min="16160" max="16160" width="6.42578125" style="1" customWidth="1"/>
    <col min="16161" max="16161" width="5.7109375" style="1" customWidth="1"/>
    <col min="16162" max="16162" width="6" style="1" customWidth="1"/>
    <col min="16163" max="16384" width="9.140625" style="1"/>
  </cols>
  <sheetData>
    <row r="1" spans="1:34" ht="13.5" thickBot="1" x14ac:dyDescent="0.25"/>
    <row r="2" spans="1:34" x14ac:dyDescent="0.2">
      <c r="A2" s="156" t="s">
        <v>0</v>
      </c>
      <c r="B2" s="157"/>
      <c r="C2" s="2" t="s">
        <v>1</v>
      </c>
      <c r="D2" s="2" t="s">
        <v>2</v>
      </c>
      <c r="E2" s="2" t="s">
        <v>3</v>
      </c>
      <c r="F2" s="2"/>
      <c r="G2" s="2" t="s">
        <v>4</v>
      </c>
      <c r="H2" s="2" t="s">
        <v>5</v>
      </c>
      <c r="I2" s="2" t="s">
        <v>6</v>
      </c>
      <c r="J2" s="2" t="s">
        <v>7</v>
      </c>
      <c r="K2" s="2"/>
      <c r="L2" s="2" t="s">
        <v>8</v>
      </c>
      <c r="M2" s="2" t="s">
        <v>9</v>
      </c>
      <c r="N2" s="2" t="s">
        <v>10</v>
      </c>
      <c r="O2" s="2" t="s">
        <v>11</v>
      </c>
      <c r="P2" s="2"/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19</v>
      </c>
      <c r="Y2" s="2" t="s">
        <v>21</v>
      </c>
      <c r="Z2" s="2"/>
      <c r="AA2" s="2" t="s">
        <v>20</v>
      </c>
      <c r="AB2" s="2" t="s">
        <v>22</v>
      </c>
      <c r="AC2" s="2" t="s">
        <v>23</v>
      </c>
      <c r="AD2" s="2" t="s">
        <v>24</v>
      </c>
      <c r="AE2" s="2" t="s">
        <v>25</v>
      </c>
      <c r="AF2" s="2" t="s">
        <v>26</v>
      </c>
      <c r="AG2" s="3" t="s">
        <v>27</v>
      </c>
      <c r="AH2" s="43"/>
    </row>
    <row r="3" spans="1:34" ht="60.75" customHeight="1" x14ac:dyDescent="0.2">
      <c r="A3" s="158"/>
      <c r="B3" s="159"/>
      <c r="C3" s="44" t="s">
        <v>28</v>
      </c>
      <c r="D3" s="44" t="s">
        <v>29</v>
      </c>
      <c r="E3" s="44" t="s">
        <v>30</v>
      </c>
      <c r="F3" s="44" t="s">
        <v>86</v>
      </c>
      <c r="G3" s="44" t="s">
        <v>91</v>
      </c>
      <c r="H3" s="44" t="s">
        <v>52</v>
      </c>
      <c r="I3" s="44" t="s">
        <v>92</v>
      </c>
      <c r="J3" s="44" t="s">
        <v>31</v>
      </c>
      <c r="K3" s="44" t="s">
        <v>87</v>
      </c>
      <c r="L3" s="44" t="s">
        <v>32</v>
      </c>
      <c r="M3" s="44" t="s">
        <v>33</v>
      </c>
      <c r="N3" s="44" t="s">
        <v>34</v>
      </c>
      <c r="O3" s="44" t="s">
        <v>35</v>
      </c>
      <c r="P3" s="44" t="s">
        <v>88</v>
      </c>
      <c r="Q3" s="44" t="s">
        <v>36</v>
      </c>
      <c r="R3" s="44" t="s">
        <v>37</v>
      </c>
      <c r="S3" s="44" t="s">
        <v>38</v>
      </c>
      <c r="T3" s="44" t="s">
        <v>39</v>
      </c>
      <c r="U3" s="44" t="s">
        <v>40</v>
      </c>
      <c r="V3" s="44" t="s">
        <v>41</v>
      </c>
      <c r="W3" s="44" t="s">
        <v>42</v>
      </c>
      <c r="X3" s="44" t="s">
        <v>43</v>
      </c>
      <c r="Y3" s="44" t="s">
        <v>45</v>
      </c>
      <c r="Z3" s="44" t="s">
        <v>89</v>
      </c>
      <c r="AA3" s="44" t="s">
        <v>44</v>
      </c>
      <c r="AB3" s="44" t="s">
        <v>46</v>
      </c>
      <c r="AC3" s="44" t="s">
        <v>47</v>
      </c>
      <c r="AD3" s="44" t="s">
        <v>48</v>
      </c>
      <c r="AE3" s="44" t="s">
        <v>49</v>
      </c>
      <c r="AF3" s="44" t="s">
        <v>50</v>
      </c>
      <c r="AG3" s="44" t="s">
        <v>51</v>
      </c>
      <c r="AH3" s="44" t="s">
        <v>90</v>
      </c>
    </row>
    <row r="4" spans="1:34" ht="27.75" x14ac:dyDescent="0.2">
      <c r="A4" s="46" t="s">
        <v>93</v>
      </c>
      <c r="B4" s="50"/>
      <c r="C4" s="48">
        <v>0.32516989809983349</v>
      </c>
      <c r="D4" s="48">
        <v>0.23090833951326165</v>
      </c>
      <c r="E4" s="48">
        <v>0.44392176238690484</v>
      </c>
      <c r="F4" s="48">
        <f>SUM(C4:E4)</f>
        <v>1</v>
      </c>
      <c r="G4" s="48">
        <v>0.50238148993028031</v>
      </c>
      <c r="H4" s="48">
        <v>0.30515873809252458</v>
      </c>
      <c r="I4" s="48">
        <v>0.13991611599647932</v>
      </c>
      <c r="J4" s="48">
        <v>5.2543655980715746E-2</v>
      </c>
      <c r="K4" s="48">
        <f>SUM(G4:J4)</f>
        <v>1</v>
      </c>
      <c r="L4" s="48">
        <v>0.18448375172312909</v>
      </c>
      <c r="M4" s="48">
        <v>0.37893720014601529</v>
      </c>
      <c r="N4" s="48">
        <v>0.36932940349367555</v>
      </c>
      <c r="O4" s="48">
        <v>6.7249644637180028E-2</v>
      </c>
      <c r="P4" s="48">
        <f>SUM(L4:O4)</f>
        <v>1</v>
      </c>
      <c r="Q4" s="48">
        <v>0.34653769075132695</v>
      </c>
      <c r="R4" s="48">
        <v>4.332027757706592E-2</v>
      </c>
      <c r="S4" s="48">
        <v>5.9079199407088133E-2</v>
      </c>
      <c r="T4" s="48">
        <v>0.16592114024027407</v>
      </c>
      <c r="U4" s="48">
        <v>5.4344405119965987E-2</v>
      </c>
      <c r="V4" s="48">
        <v>5.4629863465022153E-2</v>
      </c>
      <c r="W4" s="48">
        <v>0.10807638544701303</v>
      </c>
      <c r="X4" s="48">
        <v>5.1117123878064663E-2</v>
      </c>
      <c r="Y4" s="48">
        <v>0.11697391411417911</v>
      </c>
      <c r="Z4" s="48">
        <f>SUM(Q4:Y4)</f>
        <v>1</v>
      </c>
      <c r="AA4" s="48">
        <v>0.13267637061400392</v>
      </c>
      <c r="AB4" s="48">
        <v>0.34399379748691433</v>
      </c>
      <c r="AC4" s="48">
        <v>0.26817292051526698</v>
      </c>
      <c r="AD4" s="48">
        <v>1.9856658269183251E-2</v>
      </c>
      <c r="AE4" s="48">
        <v>0.14044990645602767</v>
      </c>
      <c r="AF4" s="48">
        <v>2.8415628706861672E-2</v>
      </c>
      <c r="AG4" s="48">
        <v>6.6434717951742175E-2</v>
      </c>
      <c r="AH4" s="48">
        <f>SUM(AA4:AG4)</f>
        <v>0.99999999999999989</v>
      </c>
    </row>
    <row r="5" spans="1:34" ht="44.25" customHeight="1" x14ac:dyDescent="0.2">
      <c r="A5" s="49"/>
      <c r="B5" s="46"/>
      <c r="C5" s="47" t="s">
        <v>94</v>
      </c>
      <c r="D5" s="47" t="s">
        <v>95</v>
      </c>
      <c r="E5" s="47" t="s">
        <v>65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</row>
    <row r="6" spans="1:34" x14ac:dyDescent="0.2">
      <c r="A6" s="57" t="s">
        <v>1</v>
      </c>
      <c r="B6" s="58" t="s">
        <v>28</v>
      </c>
      <c r="C6" s="59"/>
      <c r="D6" s="60">
        <v>11621.3</v>
      </c>
      <c r="E6" s="60">
        <f>D6+C6</f>
        <v>11621.3</v>
      </c>
      <c r="F6" s="87">
        <f>E6/$E$9</f>
        <v>0.40721909580842514</v>
      </c>
      <c r="G6" s="87"/>
      <c r="H6" s="39"/>
      <c r="I6" s="39"/>
      <c r="J6" s="39"/>
      <c r="K6" s="42"/>
      <c r="L6" s="39"/>
      <c r="M6" s="39"/>
      <c r="N6" s="39"/>
      <c r="O6" s="39"/>
      <c r="P6" s="42"/>
      <c r="Q6" s="39"/>
      <c r="R6" s="39"/>
      <c r="S6" s="39"/>
      <c r="T6" s="39"/>
      <c r="U6" s="39"/>
      <c r="V6" s="39"/>
      <c r="W6" s="39"/>
      <c r="X6" s="39"/>
      <c r="Y6" s="39"/>
      <c r="Z6" s="42"/>
      <c r="AA6" s="39"/>
      <c r="AB6" s="39"/>
      <c r="AC6" s="39"/>
      <c r="AD6" s="39"/>
      <c r="AE6" s="39"/>
      <c r="AF6" s="39"/>
      <c r="AG6" s="39"/>
      <c r="AH6" s="42"/>
    </row>
    <row r="7" spans="1:34" x14ac:dyDescent="0.2">
      <c r="A7" s="61" t="s">
        <v>2</v>
      </c>
      <c r="B7" s="62" t="s">
        <v>29</v>
      </c>
      <c r="C7" s="63"/>
      <c r="D7" s="64">
        <v>1489.2</v>
      </c>
      <c r="E7" s="60">
        <f t="shared" ref="E7:E35" si="0">D7+C7</f>
        <v>1489.2</v>
      </c>
      <c r="F7" s="87">
        <f t="shared" ref="F7:F9" si="1">E7/$E$9</f>
        <v>5.2182688466686757E-2</v>
      </c>
      <c r="G7" s="87"/>
      <c r="H7" s="41"/>
      <c r="I7" s="41"/>
      <c r="J7" s="41"/>
      <c r="K7" s="42"/>
      <c r="L7" s="41"/>
      <c r="M7" s="41"/>
      <c r="N7" s="41"/>
      <c r="O7" s="41"/>
      <c r="P7" s="42"/>
      <c r="Q7" s="41"/>
      <c r="R7" s="41"/>
      <c r="S7" s="41"/>
      <c r="T7" s="41"/>
      <c r="U7" s="41"/>
      <c r="V7" s="41"/>
      <c r="W7" s="41"/>
      <c r="X7" s="41"/>
      <c r="Y7" s="41"/>
      <c r="Z7" s="42"/>
      <c r="AA7" s="41"/>
      <c r="AB7" s="41"/>
      <c r="AC7" s="41"/>
      <c r="AD7" s="41"/>
      <c r="AE7" s="41"/>
      <c r="AF7" s="41"/>
      <c r="AG7" s="41"/>
      <c r="AH7" s="42"/>
    </row>
    <row r="8" spans="1:34" x14ac:dyDescent="0.2">
      <c r="A8" s="61" t="s">
        <v>3</v>
      </c>
      <c r="B8" s="62" t="s">
        <v>30</v>
      </c>
      <c r="C8" s="63">
        <v>3.6</v>
      </c>
      <c r="D8" s="64">
        <v>15424.1</v>
      </c>
      <c r="E8" s="60">
        <f t="shared" si="0"/>
        <v>15427.7</v>
      </c>
      <c r="F8" s="87">
        <f t="shared" si="1"/>
        <v>0.54059821572488809</v>
      </c>
      <c r="G8" s="87"/>
      <c r="H8" s="41"/>
      <c r="I8" s="41"/>
      <c r="J8" s="41"/>
      <c r="K8" s="42"/>
      <c r="L8" s="41"/>
      <c r="M8" s="41"/>
      <c r="N8" s="41"/>
      <c r="O8" s="41"/>
      <c r="P8" s="42"/>
      <c r="Q8" s="41"/>
      <c r="R8" s="41"/>
      <c r="S8" s="41"/>
      <c r="T8" s="41"/>
      <c r="U8" s="41"/>
      <c r="V8" s="41"/>
      <c r="W8" s="41"/>
      <c r="X8" s="41"/>
      <c r="Y8" s="41"/>
      <c r="Z8" s="42"/>
      <c r="AA8" s="41"/>
      <c r="AB8" s="41"/>
      <c r="AC8" s="41"/>
      <c r="AD8" s="41"/>
      <c r="AE8" s="41"/>
      <c r="AF8" s="41"/>
      <c r="AG8" s="41"/>
      <c r="AH8" s="42"/>
    </row>
    <row r="9" spans="1:34" x14ac:dyDescent="0.2">
      <c r="A9" s="61" t="s">
        <v>96</v>
      </c>
      <c r="B9" s="62"/>
      <c r="C9" s="63">
        <f>SUM(C8)</f>
        <v>3.6</v>
      </c>
      <c r="D9" s="63">
        <f>SUM(D6:D8)</f>
        <v>28534.6</v>
      </c>
      <c r="E9" s="63">
        <f>SUM(E6:E8)</f>
        <v>28538.2</v>
      </c>
      <c r="F9" s="87">
        <f t="shared" si="1"/>
        <v>1</v>
      </c>
      <c r="G9" s="87"/>
      <c r="H9" s="41"/>
      <c r="I9" s="41"/>
      <c r="J9" s="41"/>
      <c r="K9" s="42"/>
      <c r="L9" s="41"/>
      <c r="M9" s="41"/>
      <c r="N9" s="41"/>
      <c r="O9" s="41"/>
      <c r="P9" s="42"/>
      <c r="Q9" s="41"/>
      <c r="R9" s="41"/>
      <c r="S9" s="41"/>
      <c r="T9" s="41"/>
      <c r="U9" s="41"/>
      <c r="V9" s="41"/>
      <c r="W9" s="41"/>
      <c r="X9" s="41"/>
      <c r="Y9" s="41"/>
      <c r="Z9" s="42"/>
      <c r="AA9" s="41"/>
      <c r="AB9" s="41"/>
      <c r="AC9" s="41"/>
      <c r="AD9" s="41"/>
      <c r="AE9" s="41"/>
      <c r="AF9" s="41"/>
      <c r="AG9" s="41"/>
      <c r="AH9" s="42"/>
    </row>
    <row r="10" spans="1:34" x14ac:dyDescent="0.2">
      <c r="A10" s="65" t="s">
        <v>4</v>
      </c>
      <c r="B10" s="66" t="s">
        <v>91</v>
      </c>
      <c r="C10" s="67">
        <v>1.4</v>
      </c>
      <c r="D10" s="68">
        <v>1708.5</v>
      </c>
      <c r="E10" s="69">
        <f t="shared" si="0"/>
        <v>1709.9</v>
      </c>
      <c r="F10" s="86">
        <f>E10/$E$14</f>
        <v>0.36931683189701725</v>
      </c>
      <c r="G10" s="86"/>
      <c r="H10" s="41"/>
      <c r="I10" s="41"/>
      <c r="J10" s="41"/>
      <c r="K10" s="42"/>
      <c r="L10" s="41"/>
      <c r="M10" s="41"/>
      <c r="N10" s="41"/>
      <c r="O10" s="41"/>
      <c r="P10" s="42"/>
      <c r="Q10" s="41"/>
      <c r="R10" s="41"/>
      <c r="S10" s="41"/>
      <c r="T10" s="41"/>
      <c r="U10" s="41"/>
      <c r="V10" s="41"/>
      <c r="W10" s="41"/>
      <c r="X10" s="41"/>
      <c r="Y10" s="41"/>
      <c r="Z10" s="42"/>
      <c r="AA10" s="41"/>
      <c r="AB10" s="41"/>
      <c r="AC10" s="41"/>
      <c r="AD10" s="41"/>
      <c r="AE10" s="41"/>
      <c r="AF10" s="41"/>
      <c r="AG10" s="41"/>
      <c r="AH10" s="42"/>
    </row>
    <row r="11" spans="1:34" x14ac:dyDescent="0.2">
      <c r="A11" s="65" t="s">
        <v>5</v>
      </c>
      <c r="B11" s="66" t="s">
        <v>52</v>
      </c>
      <c r="C11" s="67">
        <v>6.4</v>
      </c>
      <c r="D11" s="67">
        <v>2913.6</v>
      </c>
      <c r="E11" s="69">
        <f t="shared" si="0"/>
        <v>2920</v>
      </c>
      <c r="F11" s="86">
        <f t="shared" ref="F11:F14" si="2">E11/$E$14</f>
        <v>0.63068316810298286</v>
      </c>
      <c r="G11" s="86"/>
      <c r="H11" s="41"/>
      <c r="I11" s="41"/>
      <c r="J11" s="41"/>
      <c r="K11" s="42"/>
      <c r="L11" s="41"/>
      <c r="M11" s="41"/>
      <c r="N11" s="41"/>
      <c r="O11" s="41"/>
      <c r="P11" s="42"/>
      <c r="Q11" s="41"/>
      <c r="R11" s="41"/>
      <c r="S11" s="41"/>
      <c r="T11" s="41"/>
      <c r="U11" s="41"/>
      <c r="V11" s="41"/>
      <c r="W11" s="41"/>
      <c r="X11" s="41"/>
      <c r="Y11" s="41"/>
      <c r="Z11" s="42"/>
      <c r="AA11" s="41"/>
      <c r="AB11" s="41"/>
      <c r="AC11" s="41"/>
      <c r="AD11" s="41"/>
      <c r="AE11" s="41"/>
      <c r="AF11" s="41"/>
      <c r="AG11" s="41"/>
      <c r="AH11" s="42"/>
    </row>
    <row r="12" spans="1:34" x14ac:dyDescent="0.2">
      <c r="A12" s="65" t="s">
        <v>6</v>
      </c>
      <c r="B12" s="66" t="s">
        <v>92</v>
      </c>
      <c r="C12" s="67"/>
      <c r="D12" s="67"/>
      <c r="E12" s="69">
        <f t="shared" si="0"/>
        <v>0</v>
      </c>
      <c r="F12" s="86">
        <f t="shared" si="2"/>
        <v>0</v>
      </c>
      <c r="G12" s="86"/>
      <c r="H12" s="41"/>
      <c r="I12" s="41"/>
      <c r="J12" s="41"/>
      <c r="K12" s="42"/>
      <c r="L12" s="41"/>
      <c r="M12" s="41"/>
      <c r="N12" s="41"/>
      <c r="O12" s="41"/>
      <c r="P12" s="42"/>
      <c r="Q12" s="41"/>
      <c r="R12" s="41"/>
      <c r="S12" s="41"/>
      <c r="T12" s="41"/>
      <c r="U12" s="41"/>
      <c r="V12" s="41"/>
      <c r="W12" s="41"/>
      <c r="X12" s="41"/>
      <c r="Y12" s="41"/>
      <c r="Z12" s="42"/>
      <c r="AA12" s="41"/>
      <c r="AB12" s="41"/>
      <c r="AC12" s="41"/>
      <c r="AD12" s="41"/>
      <c r="AE12" s="41"/>
      <c r="AF12" s="41"/>
      <c r="AG12" s="41"/>
      <c r="AH12" s="42"/>
    </row>
    <row r="13" spans="1:34" x14ac:dyDescent="0.2">
      <c r="A13" s="65" t="s">
        <v>7</v>
      </c>
      <c r="B13" s="66" t="s">
        <v>31</v>
      </c>
      <c r="C13" s="67"/>
      <c r="D13" s="67"/>
      <c r="E13" s="69">
        <f t="shared" si="0"/>
        <v>0</v>
      </c>
      <c r="F13" s="86">
        <f t="shared" si="2"/>
        <v>0</v>
      </c>
      <c r="G13" s="86"/>
      <c r="H13" s="41"/>
      <c r="I13" s="41"/>
      <c r="J13" s="41"/>
      <c r="K13" s="42"/>
      <c r="L13" s="41"/>
      <c r="M13" s="41"/>
      <c r="N13" s="41"/>
      <c r="O13" s="41"/>
      <c r="P13" s="42"/>
      <c r="Q13" s="41"/>
      <c r="R13" s="41"/>
      <c r="S13" s="41"/>
      <c r="T13" s="41"/>
      <c r="U13" s="41"/>
      <c r="V13" s="41"/>
      <c r="W13" s="41"/>
      <c r="X13" s="41"/>
      <c r="Y13" s="41"/>
      <c r="Z13" s="42"/>
      <c r="AA13" s="41"/>
      <c r="AB13" s="41"/>
      <c r="AC13" s="41"/>
      <c r="AD13" s="41"/>
      <c r="AE13" s="41"/>
      <c r="AF13" s="41"/>
      <c r="AG13" s="41"/>
      <c r="AH13" s="42"/>
    </row>
    <row r="14" spans="1:34" x14ac:dyDescent="0.2">
      <c r="A14" s="65" t="s">
        <v>97</v>
      </c>
      <c r="B14" s="66"/>
      <c r="C14" s="70">
        <f>SUM(C10:C13)</f>
        <v>7.8000000000000007</v>
      </c>
      <c r="D14" s="70">
        <f>SUM(D10:D13)</f>
        <v>4622.1000000000004</v>
      </c>
      <c r="E14" s="69">
        <f>SUM(E10:E13)</f>
        <v>4629.8999999999996</v>
      </c>
      <c r="F14" s="86">
        <f t="shared" si="2"/>
        <v>1</v>
      </c>
      <c r="G14" s="86"/>
      <c r="H14" s="39"/>
      <c r="I14" s="39"/>
      <c r="J14" s="39"/>
      <c r="K14" s="42"/>
      <c r="L14" s="39"/>
      <c r="M14" s="39"/>
      <c r="N14" s="39"/>
      <c r="O14" s="39"/>
      <c r="P14" s="42"/>
      <c r="Q14" s="39"/>
      <c r="R14" s="39"/>
      <c r="S14" s="39"/>
      <c r="T14" s="39"/>
      <c r="U14" s="39"/>
      <c r="V14" s="39"/>
      <c r="W14" s="39"/>
      <c r="X14" s="39"/>
      <c r="Y14" s="39"/>
      <c r="Z14" s="42"/>
      <c r="AA14" s="39"/>
      <c r="AB14" s="39"/>
      <c r="AC14" s="39"/>
      <c r="AD14" s="39"/>
      <c r="AE14" s="39"/>
      <c r="AF14" s="39"/>
      <c r="AG14" s="39"/>
      <c r="AH14" s="42"/>
    </row>
    <row r="15" spans="1:34" x14ac:dyDescent="0.2">
      <c r="A15" s="53" t="s">
        <v>8</v>
      </c>
      <c r="B15" s="54" t="s">
        <v>32</v>
      </c>
      <c r="C15" s="51"/>
      <c r="D15" s="52">
        <v>5169.3999999999996</v>
      </c>
      <c r="E15" s="52">
        <f t="shared" si="0"/>
        <v>5169.3999999999996</v>
      </c>
      <c r="F15" s="89">
        <f>E15/$E$19</f>
        <v>0.15231489529713693</v>
      </c>
      <c r="G15" s="83"/>
      <c r="H15" s="39"/>
      <c r="I15" s="39"/>
      <c r="J15" s="39"/>
      <c r="K15" s="42"/>
      <c r="L15" s="39"/>
      <c r="M15" s="39"/>
      <c r="N15" s="39"/>
      <c r="O15" s="39"/>
      <c r="P15" s="42"/>
      <c r="Q15" s="39"/>
      <c r="R15" s="39"/>
      <c r="S15" s="39"/>
      <c r="T15" s="39"/>
      <c r="U15" s="39"/>
      <c r="V15" s="39"/>
      <c r="W15" s="39"/>
      <c r="X15" s="39"/>
      <c r="Y15" s="39"/>
      <c r="Z15" s="42"/>
      <c r="AA15" s="39"/>
      <c r="AB15" s="39"/>
      <c r="AC15" s="39"/>
      <c r="AD15" s="39"/>
      <c r="AE15" s="39"/>
      <c r="AF15" s="39"/>
      <c r="AG15" s="39"/>
      <c r="AH15" s="42"/>
    </row>
    <row r="16" spans="1:34" x14ac:dyDescent="0.2">
      <c r="A16" s="53" t="s">
        <v>9</v>
      </c>
      <c r="B16" s="54" t="s">
        <v>33</v>
      </c>
      <c r="C16" s="55"/>
      <c r="D16" s="56">
        <v>20412.2</v>
      </c>
      <c r="E16" s="52">
        <f t="shared" si="0"/>
        <v>20412.2</v>
      </c>
      <c r="F16" s="89">
        <f t="shared" ref="F16:F19" si="3">E16/$E$19</f>
        <v>0.60143964595199029</v>
      </c>
      <c r="G16" s="83"/>
      <c r="H16" s="41"/>
      <c r="I16" s="41"/>
      <c r="J16" s="41"/>
      <c r="K16" s="42"/>
      <c r="L16" s="41"/>
      <c r="M16" s="41"/>
      <c r="N16" s="41"/>
      <c r="O16" s="41"/>
      <c r="P16" s="42"/>
      <c r="Q16" s="41"/>
      <c r="R16" s="41"/>
      <c r="S16" s="41"/>
      <c r="T16" s="41"/>
      <c r="U16" s="41"/>
      <c r="V16" s="41"/>
      <c r="W16" s="41"/>
      <c r="X16" s="41"/>
      <c r="Y16" s="41"/>
      <c r="Z16" s="42"/>
      <c r="AA16" s="41"/>
      <c r="AB16" s="41"/>
      <c r="AC16" s="41"/>
      <c r="AD16" s="41"/>
      <c r="AE16" s="41"/>
      <c r="AF16" s="41"/>
      <c r="AG16" s="41"/>
      <c r="AH16" s="42"/>
    </row>
    <row r="17" spans="1:34" x14ac:dyDescent="0.2">
      <c r="A17" s="53" t="s">
        <v>10</v>
      </c>
      <c r="B17" s="54" t="s">
        <v>34</v>
      </c>
      <c r="C17" s="55"/>
      <c r="D17" s="56">
        <v>8181.6</v>
      </c>
      <c r="E17" s="52">
        <f t="shared" si="0"/>
        <v>8181.6</v>
      </c>
      <c r="F17" s="89">
        <f t="shared" si="3"/>
        <v>0.24106850840775634</v>
      </c>
      <c r="G17" s="83"/>
      <c r="H17" s="41"/>
      <c r="I17" s="41"/>
      <c r="J17" s="41"/>
      <c r="K17" s="42"/>
      <c r="L17" s="41"/>
      <c r="M17" s="41"/>
      <c r="N17" s="41"/>
      <c r="O17" s="41"/>
      <c r="P17" s="42"/>
      <c r="Q17" s="41"/>
      <c r="R17" s="41"/>
      <c r="S17" s="41"/>
      <c r="T17" s="41"/>
      <c r="U17" s="41"/>
      <c r="V17" s="41"/>
      <c r="W17" s="41"/>
      <c r="X17" s="41"/>
      <c r="Y17" s="41"/>
      <c r="Z17" s="42"/>
      <c r="AA17" s="41"/>
      <c r="AB17" s="41"/>
      <c r="AC17" s="41"/>
      <c r="AD17" s="41"/>
      <c r="AE17" s="41"/>
      <c r="AF17" s="41"/>
      <c r="AG17" s="41"/>
      <c r="AH17" s="42"/>
    </row>
    <row r="18" spans="1:34" x14ac:dyDescent="0.2">
      <c r="A18" s="53" t="s">
        <v>11</v>
      </c>
      <c r="B18" s="54" t="s">
        <v>35</v>
      </c>
      <c r="C18" s="55"/>
      <c r="D18" s="56">
        <v>175.7</v>
      </c>
      <c r="E18" s="52">
        <f t="shared" si="0"/>
        <v>175.7</v>
      </c>
      <c r="F18" s="89">
        <f t="shared" si="3"/>
        <v>5.1769503431166016E-3</v>
      </c>
      <c r="G18" s="83"/>
      <c r="H18" s="41"/>
      <c r="I18" s="41"/>
      <c r="J18" s="41"/>
      <c r="K18" s="42"/>
      <c r="L18" s="41"/>
      <c r="M18" s="41"/>
      <c r="N18" s="41"/>
      <c r="O18" s="41"/>
      <c r="P18" s="42"/>
      <c r="Q18" s="41"/>
      <c r="R18" s="41"/>
      <c r="S18" s="41"/>
      <c r="T18" s="41"/>
      <c r="U18" s="41"/>
      <c r="V18" s="41"/>
      <c r="W18" s="41"/>
      <c r="X18" s="41"/>
      <c r="Y18" s="41"/>
      <c r="Z18" s="42"/>
      <c r="AA18" s="41"/>
      <c r="AB18" s="41"/>
      <c r="AC18" s="41"/>
      <c r="AD18" s="41"/>
      <c r="AE18" s="41"/>
      <c r="AF18" s="41"/>
      <c r="AG18" s="41"/>
      <c r="AH18" s="42"/>
    </row>
    <row r="19" spans="1:34" x14ac:dyDescent="0.2">
      <c r="A19" s="53" t="s">
        <v>99</v>
      </c>
      <c r="B19" s="54"/>
      <c r="C19" s="55">
        <f>SUM(C15:C18)</f>
        <v>0</v>
      </c>
      <c r="D19" s="56">
        <f>SUM(D15:D18)</f>
        <v>33938.899999999994</v>
      </c>
      <c r="E19" s="52">
        <f>SUM(E15:E18)</f>
        <v>33938.899999999994</v>
      </c>
      <c r="F19" s="89">
        <f t="shared" si="3"/>
        <v>1</v>
      </c>
      <c r="G19" s="88"/>
      <c r="H19" s="41"/>
      <c r="I19" s="41"/>
      <c r="J19" s="41"/>
      <c r="K19" s="42"/>
      <c r="L19" s="41"/>
      <c r="M19" s="41"/>
      <c r="N19" s="41"/>
      <c r="O19" s="41"/>
      <c r="P19" s="42"/>
      <c r="Q19" s="41"/>
      <c r="R19" s="41"/>
      <c r="S19" s="41"/>
      <c r="T19" s="41"/>
      <c r="U19" s="41"/>
      <c r="V19" s="41"/>
      <c r="W19" s="41"/>
      <c r="X19" s="41"/>
      <c r="Y19" s="41"/>
      <c r="Z19" s="42"/>
      <c r="AA19" s="41"/>
      <c r="AB19" s="41"/>
      <c r="AC19" s="41"/>
      <c r="AD19" s="41"/>
      <c r="AE19" s="41"/>
      <c r="AF19" s="41"/>
      <c r="AG19" s="41"/>
      <c r="AH19" s="42"/>
    </row>
    <row r="20" spans="1:34" x14ac:dyDescent="0.2">
      <c r="A20" s="76" t="s">
        <v>12</v>
      </c>
      <c r="B20" s="77" t="s">
        <v>36</v>
      </c>
      <c r="C20" s="78">
        <v>99</v>
      </c>
      <c r="D20" s="79">
        <v>3507.5</v>
      </c>
      <c r="E20" s="80">
        <f t="shared" si="0"/>
        <v>3606.5</v>
      </c>
      <c r="F20" s="84">
        <f>E20/$E$29</f>
        <v>0.56702408653543801</v>
      </c>
      <c r="G20" s="84"/>
      <c r="H20" s="41"/>
      <c r="I20" s="41"/>
      <c r="J20" s="41"/>
      <c r="K20" s="42"/>
      <c r="L20" s="41"/>
      <c r="M20" s="41"/>
      <c r="N20" s="41"/>
      <c r="O20" s="41"/>
      <c r="P20" s="42"/>
      <c r="Q20" s="41"/>
      <c r="R20" s="41"/>
      <c r="S20" s="41"/>
      <c r="T20" s="41"/>
      <c r="U20" s="41"/>
      <c r="V20" s="41"/>
      <c r="W20" s="41"/>
      <c r="X20" s="41"/>
      <c r="Y20" s="41"/>
      <c r="Z20" s="42"/>
      <c r="AA20" s="41"/>
      <c r="AB20" s="41"/>
      <c r="AC20" s="41"/>
      <c r="AD20" s="41"/>
      <c r="AE20" s="41"/>
      <c r="AF20" s="41"/>
      <c r="AG20" s="41"/>
      <c r="AH20" s="42"/>
    </row>
    <row r="21" spans="1:34" x14ac:dyDescent="0.2">
      <c r="A21" s="76" t="s">
        <v>13</v>
      </c>
      <c r="B21" s="77" t="s">
        <v>37</v>
      </c>
      <c r="C21" s="78"/>
      <c r="D21" s="79"/>
      <c r="E21" s="80">
        <f t="shared" si="0"/>
        <v>0</v>
      </c>
      <c r="F21" s="84">
        <f t="shared" ref="F21:F29" si="4">E21/$E$29</f>
        <v>0</v>
      </c>
      <c r="G21" s="84"/>
      <c r="H21" s="41"/>
      <c r="I21" s="41"/>
      <c r="J21" s="41"/>
      <c r="K21" s="42"/>
      <c r="L21" s="41"/>
      <c r="M21" s="41"/>
      <c r="N21" s="41"/>
      <c r="O21" s="41"/>
      <c r="P21" s="42"/>
      <c r="Q21" s="41"/>
      <c r="R21" s="41"/>
      <c r="S21" s="41"/>
      <c r="T21" s="41"/>
      <c r="U21" s="41"/>
      <c r="V21" s="41"/>
      <c r="W21" s="41"/>
      <c r="X21" s="41"/>
      <c r="Y21" s="41"/>
      <c r="Z21" s="42"/>
      <c r="AA21" s="41"/>
      <c r="AB21" s="41"/>
      <c r="AC21" s="41"/>
      <c r="AD21" s="41"/>
      <c r="AE21" s="41"/>
      <c r="AF21" s="41"/>
      <c r="AG21" s="41"/>
      <c r="AH21" s="42"/>
    </row>
    <row r="22" spans="1:34" x14ac:dyDescent="0.2">
      <c r="A22" s="76" t="s">
        <v>14</v>
      </c>
      <c r="B22" s="77" t="s">
        <v>38</v>
      </c>
      <c r="C22" s="78"/>
      <c r="D22" s="79"/>
      <c r="E22" s="80">
        <f t="shared" si="0"/>
        <v>0</v>
      </c>
      <c r="F22" s="84">
        <f t="shared" si="4"/>
        <v>0</v>
      </c>
      <c r="G22" s="84"/>
      <c r="H22" s="41"/>
      <c r="I22" s="41"/>
      <c r="J22" s="41"/>
      <c r="K22" s="42"/>
      <c r="L22" s="41"/>
      <c r="M22" s="41"/>
      <c r="N22" s="41"/>
      <c r="O22" s="41"/>
      <c r="P22" s="42"/>
      <c r="Q22" s="41"/>
      <c r="R22" s="41"/>
      <c r="S22" s="41"/>
      <c r="T22" s="41"/>
      <c r="U22" s="41"/>
      <c r="V22" s="41"/>
      <c r="W22" s="41"/>
      <c r="X22" s="41"/>
      <c r="Y22" s="41"/>
      <c r="Z22" s="42"/>
      <c r="AA22" s="41"/>
      <c r="AB22" s="41"/>
      <c r="AC22" s="41"/>
      <c r="AD22" s="41"/>
      <c r="AE22" s="41"/>
      <c r="AF22" s="41"/>
      <c r="AG22" s="41"/>
      <c r="AH22" s="42"/>
    </row>
    <row r="23" spans="1:34" x14ac:dyDescent="0.2">
      <c r="A23" s="76" t="s">
        <v>15</v>
      </c>
      <c r="B23" s="77" t="s">
        <v>39</v>
      </c>
      <c r="C23" s="78">
        <v>21.8</v>
      </c>
      <c r="D23" s="79"/>
      <c r="E23" s="80">
        <f t="shared" si="0"/>
        <v>21.8</v>
      </c>
      <c r="F23" s="84">
        <f t="shared" si="4"/>
        <v>3.4274573926168167E-3</v>
      </c>
      <c r="G23" s="84"/>
      <c r="H23" s="41"/>
      <c r="I23" s="41"/>
      <c r="J23" s="41"/>
      <c r="K23" s="42"/>
      <c r="L23" s="41"/>
      <c r="M23" s="41"/>
      <c r="N23" s="41"/>
      <c r="O23" s="41"/>
      <c r="P23" s="42"/>
      <c r="Q23" s="41"/>
      <c r="R23" s="41"/>
      <c r="S23" s="41"/>
      <c r="T23" s="41"/>
      <c r="U23" s="41"/>
      <c r="V23" s="41"/>
      <c r="W23" s="41"/>
      <c r="X23" s="41"/>
      <c r="Y23" s="41"/>
      <c r="Z23" s="42"/>
      <c r="AA23" s="41"/>
      <c r="AB23" s="41"/>
      <c r="AC23" s="41"/>
      <c r="AD23" s="41"/>
      <c r="AE23" s="41"/>
      <c r="AF23" s="41"/>
      <c r="AG23" s="41"/>
      <c r="AH23" s="42"/>
    </row>
    <row r="24" spans="1:34" x14ac:dyDescent="0.2">
      <c r="A24" s="76" t="s">
        <v>16</v>
      </c>
      <c r="B24" s="77" t="s">
        <v>40</v>
      </c>
      <c r="C24" s="78"/>
      <c r="D24" s="79"/>
      <c r="E24" s="80">
        <f t="shared" si="0"/>
        <v>0</v>
      </c>
      <c r="F24" s="84">
        <f t="shared" si="4"/>
        <v>0</v>
      </c>
      <c r="G24" s="84"/>
      <c r="H24" s="41"/>
      <c r="I24" s="41"/>
      <c r="J24" s="41"/>
      <c r="K24" s="42"/>
      <c r="L24" s="41"/>
      <c r="M24" s="41"/>
      <c r="N24" s="41"/>
      <c r="O24" s="41"/>
      <c r="P24" s="42"/>
      <c r="Q24" s="41"/>
      <c r="R24" s="41"/>
      <c r="S24" s="41"/>
      <c r="T24" s="41"/>
      <c r="U24" s="41"/>
      <c r="V24" s="41"/>
      <c r="W24" s="41"/>
      <c r="X24" s="41"/>
      <c r="Y24" s="41"/>
      <c r="Z24" s="42"/>
      <c r="AA24" s="41"/>
      <c r="AB24" s="41"/>
      <c r="AC24" s="41"/>
      <c r="AD24" s="41"/>
      <c r="AE24" s="41"/>
      <c r="AF24" s="41"/>
      <c r="AG24" s="41"/>
      <c r="AH24" s="42"/>
    </row>
    <row r="25" spans="1:34" x14ac:dyDescent="0.2">
      <c r="A25" s="76" t="s">
        <v>17</v>
      </c>
      <c r="B25" s="77" t="s">
        <v>41</v>
      </c>
      <c r="C25" s="78">
        <v>0.2</v>
      </c>
      <c r="D25" s="79"/>
      <c r="E25" s="80">
        <f t="shared" si="0"/>
        <v>0.2</v>
      </c>
      <c r="F25" s="84">
        <f t="shared" si="4"/>
        <v>3.144456323501667E-5</v>
      </c>
      <c r="G25" s="84"/>
      <c r="H25" s="41"/>
      <c r="I25" s="41"/>
      <c r="J25" s="41"/>
      <c r="K25" s="42"/>
      <c r="L25" s="41"/>
      <c r="M25" s="41"/>
      <c r="N25" s="41"/>
      <c r="O25" s="41"/>
      <c r="P25" s="42"/>
      <c r="Q25" s="41"/>
      <c r="R25" s="41"/>
      <c r="S25" s="41"/>
      <c r="T25" s="41"/>
      <c r="U25" s="41"/>
      <c r="V25" s="41"/>
      <c r="W25" s="41"/>
      <c r="X25" s="41"/>
      <c r="Y25" s="41"/>
      <c r="Z25" s="42"/>
      <c r="AA25" s="41"/>
      <c r="AB25" s="41"/>
      <c r="AC25" s="41"/>
      <c r="AD25" s="41"/>
      <c r="AE25" s="41"/>
      <c r="AF25" s="41"/>
      <c r="AG25" s="41"/>
      <c r="AH25" s="42"/>
    </row>
    <row r="26" spans="1:34" x14ac:dyDescent="0.2">
      <c r="A26" s="76" t="s">
        <v>18</v>
      </c>
      <c r="B26" s="77" t="s">
        <v>42</v>
      </c>
      <c r="C26" s="78">
        <v>26.3</v>
      </c>
      <c r="D26" s="79"/>
      <c r="E26" s="80">
        <f t="shared" si="0"/>
        <v>26.3</v>
      </c>
      <c r="F26" s="84">
        <f t="shared" si="4"/>
        <v>4.1349600654046921E-3</v>
      </c>
      <c r="G26" s="84"/>
      <c r="H26" s="41"/>
      <c r="I26" s="41"/>
      <c r="J26" s="41"/>
      <c r="K26" s="42"/>
      <c r="L26" s="41"/>
      <c r="M26" s="41"/>
      <c r="N26" s="41"/>
      <c r="O26" s="41"/>
      <c r="P26" s="42"/>
      <c r="Q26" s="41"/>
      <c r="R26" s="41"/>
      <c r="S26" s="41"/>
      <c r="T26" s="41"/>
      <c r="U26" s="41"/>
      <c r="V26" s="41"/>
      <c r="W26" s="41"/>
      <c r="X26" s="41"/>
      <c r="Y26" s="41"/>
      <c r="Z26" s="42"/>
      <c r="AA26" s="41"/>
      <c r="AB26" s="41"/>
      <c r="AC26" s="41"/>
      <c r="AD26" s="41"/>
      <c r="AE26" s="41"/>
      <c r="AF26" s="41"/>
      <c r="AG26" s="41"/>
      <c r="AH26" s="42"/>
    </row>
    <row r="27" spans="1:34" x14ac:dyDescent="0.2">
      <c r="A27" s="76" t="s">
        <v>19</v>
      </c>
      <c r="B27" s="77" t="s">
        <v>53</v>
      </c>
      <c r="C27" s="78">
        <v>1.6</v>
      </c>
      <c r="D27" s="79">
        <v>1144.3</v>
      </c>
      <c r="E27" s="80">
        <f t="shared" si="0"/>
        <v>1145.8999999999999</v>
      </c>
      <c r="F27" s="84">
        <f t="shared" si="4"/>
        <v>0.18016162505502797</v>
      </c>
      <c r="G27" s="84"/>
      <c r="H27" s="41"/>
      <c r="I27" s="41"/>
      <c r="J27" s="41"/>
      <c r="K27" s="42"/>
      <c r="L27" s="41"/>
      <c r="M27" s="41"/>
      <c r="N27" s="41"/>
      <c r="O27" s="41"/>
      <c r="P27" s="42"/>
      <c r="Q27" s="41"/>
      <c r="R27" s="41"/>
      <c r="S27" s="41"/>
      <c r="T27" s="41"/>
      <c r="U27" s="41"/>
      <c r="V27" s="41"/>
      <c r="W27" s="41"/>
      <c r="X27" s="41"/>
      <c r="Y27" s="41"/>
      <c r="Z27" s="42"/>
      <c r="AA27" s="41"/>
      <c r="AB27" s="41"/>
      <c r="AC27" s="41"/>
      <c r="AD27" s="41"/>
      <c r="AE27" s="41"/>
      <c r="AF27" s="41"/>
      <c r="AG27" s="41"/>
      <c r="AH27" s="42"/>
    </row>
    <row r="28" spans="1:34" x14ac:dyDescent="0.2">
      <c r="A28" s="76" t="s">
        <v>21</v>
      </c>
      <c r="B28" s="77" t="s">
        <v>45</v>
      </c>
      <c r="C28" s="78"/>
      <c r="D28" s="79">
        <v>1559.7</v>
      </c>
      <c r="E28" s="80">
        <f t="shared" si="0"/>
        <v>1559.7</v>
      </c>
      <c r="F28" s="84">
        <f t="shared" si="4"/>
        <v>0.24522042638827748</v>
      </c>
      <c r="G28" s="84"/>
      <c r="H28" s="41"/>
      <c r="I28" s="41"/>
      <c r="J28" s="41"/>
      <c r="K28" s="42"/>
      <c r="L28" s="41"/>
      <c r="M28" s="41"/>
      <c r="N28" s="41"/>
      <c r="O28" s="41"/>
      <c r="P28" s="42"/>
      <c r="Q28" s="41"/>
      <c r="R28" s="41"/>
      <c r="S28" s="41"/>
      <c r="T28" s="41"/>
      <c r="U28" s="41"/>
      <c r="V28" s="41"/>
      <c r="W28" s="41"/>
      <c r="X28" s="41"/>
      <c r="Y28" s="41"/>
      <c r="Z28" s="42"/>
      <c r="AA28" s="41"/>
      <c r="AB28" s="41"/>
      <c r="AC28" s="41"/>
      <c r="AD28" s="41"/>
      <c r="AE28" s="41"/>
      <c r="AF28" s="41"/>
      <c r="AG28" s="41"/>
      <c r="AH28" s="42"/>
    </row>
    <row r="29" spans="1:34" x14ac:dyDescent="0.2">
      <c r="A29" s="76" t="s">
        <v>98</v>
      </c>
      <c r="B29" s="77"/>
      <c r="C29" s="78">
        <f>SUM(C20:C28)</f>
        <v>148.9</v>
      </c>
      <c r="D29" s="79">
        <f>SUM(D20:D28)</f>
        <v>6211.5</v>
      </c>
      <c r="E29" s="80">
        <f>SUM(E20:E28)</f>
        <v>6360.4</v>
      </c>
      <c r="F29" s="84">
        <f t="shared" si="4"/>
        <v>1</v>
      </c>
      <c r="G29" s="84"/>
      <c r="H29" s="41"/>
      <c r="I29" s="41"/>
      <c r="J29" s="41"/>
      <c r="K29" s="42"/>
      <c r="L29" s="41"/>
      <c r="M29" s="41"/>
      <c r="N29" s="41"/>
      <c r="O29" s="41"/>
      <c r="P29" s="42"/>
      <c r="Q29" s="41"/>
      <c r="R29" s="41"/>
      <c r="S29" s="41"/>
      <c r="T29" s="41"/>
      <c r="U29" s="41"/>
      <c r="V29" s="41"/>
      <c r="W29" s="41"/>
      <c r="X29" s="41"/>
      <c r="Y29" s="41"/>
      <c r="Z29" s="42"/>
      <c r="AA29" s="41"/>
      <c r="AB29" s="41"/>
      <c r="AC29" s="41"/>
      <c r="AD29" s="41"/>
      <c r="AE29" s="41"/>
      <c r="AF29" s="41"/>
      <c r="AG29" s="41"/>
      <c r="AH29" s="42"/>
    </row>
    <row r="30" spans="1:34" x14ac:dyDescent="0.2">
      <c r="A30" s="71" t="s">
        <v>20</v>
      </c>
      <c r="B30" s="72" t="s">
        <v>44</v>
      </c>
      <c r="C30" s="73"/>
      <c r="D30" s="74">
        <v>1227.0999999999999</v>
      </c>
      <c r="E30" s="75">
        <f t="shared" si="0"/>
        <v>1227.0999999999999</v>
      </c>
      <c r="F30" s="85">
        <f>E30/$E$37</f>
        <v>0.62062512644143231</v>
      </c>
      <c r="G30" s="85"/>
      <c r="H30" s="41"/>
      <c r="I30" s="41"/>
      <c r="J30" s="41"/>
      <c r="K30" s="42"/>
      <c r="L30" s="41"/>
      <c r="M30" s="41"/>
      <c r="N30" s="41"/>
      <c r="O30" s="41"/>
      <c r="P30" s="42"/>
      <c r="Q30" s="41"/>
      <c r="R30" s="41"/>
      <c r="S30" s="41"/>
      <c r="T30" s="41"/>
      <c r="U30" s="41"/>
      <c r="V30" s="41"/>
      <c r="W30" s="41"/>
      <c r="X30" s="41"/>
      <c r="Y30" s="41"/>
      <c r="Z30" s="42"/>
      <c r="AA30" s="41"/>
      <c r="AB30" s="41"/>
      <c r="AC30" s="41"/>
      <c r="AD30" s="41"/>
      <c r="AE30" s="41"/>
      <c r="AF30" s="41"/>
      <c r="AG30" s="41"/>
      <c r="AH30" s="42"/>
    </row>
    <row r="31" spans="1:34" x14ac:dyDescent="0.2">
      <c r="A31" s="71" t="s">
        <v>22</v>
      </c>
      <c r="B31" s="72" t="s">
        <v>46</v>
      </c>
      <c r="C31" s="73"/>
      <c r="D31" s="74">
        <v>314.39999999999998</v>
      </c>
      <c r="E31" s="75">
        <f t="shared" si="0"/>
        <v>314.39999999999998</v>
      </c>
      <c r="F31" s="85">
        <f t="shared" ref="F31:F37" si="5">E31/$E$37</f>
        <v>0.15901274529637871</v>
      </c>
      <c r="G31" s="85"/>
      <c r="H31" s="41"/>
      <c r="I31" s="41"/>
      <c r="J31" s="41"/>
      <c r="K31" s="42"/>
      <c r="L31" s="41"/>
      <c r="M31" s="41"/>
      <c r="N31" s="41"/>
      <c r="O31" s="41"/>
      <c r="P31" s="42"/>
      <c r="Q31" s="41"/>
      <c r="R31" s="41"/>
      <c r="S31" s="41"/>
      <c r="T31" s="41"/>
      <c r="U31" s="41"/>
      <c r="V31" s="41"/>
      <c r="W31" s="41"/>
      <c r="X31" s="41"/>
      <c r="Y31" s="41"/>
      <c r="Z31" s="42"/>
      <c r="AA31" s="41"/>
      <c r="AB31" s="41"/>
      <c r="AC31" s="41"/>
      <c r="AD31" s="41"/>
      <c r="AE31" s="41"/>
      <c r="AF31" s="41"/>
      <c r="AG31" s="41"/>
      <c r="AH31" s="42"/>
    </row>
    <row r="32" spans="1:34" x14ac:dyDescent="0.2">
      <c r="A32" s="71" t="s">
        <v>23</v>
      </c>
      <c r="B32" s="72" t="s">
        <v>47</v>
      </c>
      <c r="C32" s="73"/>
      <c r="D32" s="74"/>
      <c r="E32" s="75">
        <f t="shared" si="0"/>
        <v>0</v>
      </c>
      <c r="F32" s="85">
        <f t="shared" si="5"/>
        <v>0</v>
      </c>
      <c r="G32" s="85"/>
      <c r="H32" s="41"/>
      <c r="I32" s="41"/>
      <c r="J32" s="41"/>
      <c r="K32" s="42"/>
      <c r="L32" s="41"/>
      <c r="M32" s="41"/>
      <c r="N32" s="41"/>
      <c r="O32" s="41"/>
      <c r="P32" s="42"/>
      <c r="Q32" s="41"/>
      <c r="R32" s="41"/>
      <c r="S32" s="41"/>
      <c r="T32" s="41"/>
      <c r="U32" s="41"/>
      <c r="V32" s="41"/>
      <c r="W32" s="41"/>
      <c r="X32" s="41"/>
      <c r="Y32" s="41"/>
      <c r="Z32" s="42"/>
      <c r="AA32" s="41"/>
      <c r="AB32" s="41"/>
      <c r="AC32" s="41"/>
      <c r="AD32" s="41"/>
      <c r="AE32" s="41"/>
      <c r="AF32" s="41"/>
      <c r="AG32" s="41"/>
      <c r="AH32" s="42"/>
    </row>
    <row r="33" spans="1:34" x14ac:dyDescent="0.2">
      <c r="A33" s="71" t="s">
        <v>24</v>
      </c>
      <c r="B33" s="72" t="s">
        <v>48</v>
      </c>
      <c r="C33" s="73"/>
      <c r="D33" s="74">
        <v>10.4</v>
      </c>
      <c r="E33" s="75">
        <f t="shared" si="0"/>
        <v>10.4</v>
      </c>
      <c r="F33" s="85">
        <f t="shared" si="5"/>
        <v>5.2599635848674898E-3</v>
      </c>
      <c r="G33" s="85"/>
      <c r="H33" s="41"/>
      <c r="I33" s="41"/>
      <c r="J33" s="41"/>
      <c r="K33" s="42"/>
      <c r="L33" s="41"/>
      <c r="M33" s="41"/>
      <c r="N33" s="41"/>
      <c r="O33" s="41"/>
      <c r="P33" s="42"/>
      <c r="Q33" s="41"/>
      <c r="R33" s="41"/>
      <c r="S33" s="41"/>
      <c r="T33" s="41"/>
      <c r="U33" s="41"/>
      <c r="V33" s="41"/>
      <c r="W33" s="41"/>
      <c r="X33" s="41"/>
      <c r="Y33" s="41"/>
      <c r="Z33" s="42"/>
      <c r="AA33" s="41"/>
      <c r="AB33" s="41"/>
      <c r="AC33" s="41"/>
      <c r="AD33" s="41"/>
      <c r="AE33" s="41"/>
      <c r="AF33" s="41"/>
      <c r="AG33" s="41"/>
      <c r="AH33" s="42"/>
    </row>
    <row r="34" spans="1:34" x14ac:dyDescent="0.2">
      <c r="A34" s="71" t="s">
        <v>25</v>
      </c>
      <c r="B34" s="72" t="s">
        <v>49</v>
      </c>
      <c r="C34" s="73"/>
      <c r="D34" s="74">
        <v>425.3</v>
      </c>
      <c r="E34" s="75">
        <f t="shared" si="0"/>
        <v>425.3</v>
      </c>
      <c r="F34" s="85">
        <f t="shared" si="5"/>
        <v>0.21510216467732146</v>
      </c>
      <c r="G34" s="85"/>
      <c r="H34" s="41"/>
      <c r="I34" s="41"/>
      <c r="J34" s="41"/>
      <c r="K34" s="42"/>
      <c r="L34" s="41"/>
      <c r="M34" s="41"/>
      <c r="N34" s="41"/>
      <c r="O34" s="41"/>
      <c r="P34" s="42"/>
      <c r="Q34" s="41"/>
      <c r="R34" s="41"/>
      <c r="S34" s="41"/>
      <c r="T34" s="41"/>
      <c r="U34" s="41"/>
      <c r="V34" s="41"/>
      <c r="W34" s="41"/>
      <c r="X34" s="41"/>
      <c r="Y34" s="41"/>
      <c r="Z34" s="42"/>
      <c r="AA34" s="41"/>
      <c r="AB34" s="41"/>
      <c r="AC34" s="41"/>
      <c r="AD34" s="41"/>
      <c r="AE34" s="41"/>
      <c r="AF34" s="41"/>
      <c r="AG34" s="41"/>
      <c r="AH34" s="42"/>
    </row>
    <row r="35" spans="1:34" x14ac:dyDescent="0.2">
      <c r="A35" s="71" t="s">
        <v>26</v>
      </c>
      <c r="B35" s="72" t="s">
        <v>50</v>
      </c>
      <c r="C35" s="73"/>
      <c r="D35" s="74"/>
      <c r="E35" s="75">
        <f t="shared" si="0"/>
        <v>0</v>
      </c>
      <c r="F35" s="85">
        <f t="shared" si="5"/>
        <v>0</v>
      </c>
      <c r="G35" s="85"/>
      <c r="H35" s="41"/>
      <c r="I35" s="41"/>
      <c r="J35" s="41"/>
      <c r="K35" s="42"/>
      <c r="L35" s="41"/>
      <c r="M35" s="41"/>
      <c r="N35" s="41"/>
      <c r="O35" s="41"/>
      <c r="P35" s="42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1"/>
      <c r="AB35" s="41"/>
      <c r="AC35" s="41"/>
      <c r="AD35" s="41"/>
      <c r="AE35" s="41"/>
      <c r="AF35" s="41"/>
      <c r="AG35" s="41"/>
      <c r="AH35" s="42"/>
    </row>
    <row r="36" spans="1:34" ht="13.5" thickBot="1" x14ac:dyDescent="0.25">
      <c r="A36" s="71" t="s">
        <v>27</v>
      </c>
      <c r="B36" s="81" t="s">
        <v>51</v>
      </c>
      <c r="C36" s="73"/>
      <c r="D36" s="74"/>
      <c r="E36" s="75">
        <f>D36+C36</f>
        <v>0</v>
      </c>
      <c r="F36" s="85">
        <f t="shared" si="5"/>
        <v>0</v>
      </c>
      <c r="G36" s="85"/>
      <c r="H36" s="41"/>
      <c r="I36" s="41"/>
      <c r="J36" s="41"/>
      <c r="K36" s="42"/>
      <c r="L36" s="41"/>
      <c r="M36" s="41"/>
      <c r="N36" s="41"/>
      <c r="O36" s="41"/>
      <c r="P36" s="42"/>
      <c r="Q36" s="41"/>
      <c r="R36" s="41"/>
      <c r="S36" s="41"/>
      <c r="T36" s="41"/>
      <c r="U36" s="41"/>
      <c r="V36" s="41"/>
      <c r="W36" s="41"/>
      <c r="X36" s="41"/>
      <c r="Y36" s="41"/>
      <c r="Z36" s="42"/>
      <c r="AA36" s="41"/>
      <c r="AB36" s="41"/>
      <c r="AC36" s="41"/>
      <c r="AD36" s="41"/>
      <c r="AE36" s="41"/>
      <c r="AF36" s="41"/>
      <c r="AG36" s="41"/>
      <c r="AH36" s="42"/>
    </row>
    <row r="37" spans="1:34" x14ac:dyDescent="0.2">
      <c r="A37" s="71" t="s">
        <v>100</v>
      </c>
      <c r="B37" s="72"/>
      <c r="C37" s="73">
        <f>SUM(C30:C36)</f>
        <v>0</v>
      </c>
      <c r="D37" s="74">
        <f>SUM(D30:D36)</f>
        <v>1977.2</v>
      </c>
      <c r="E37" s="75">
        <f>SUM(E30:E36)</f>
        <v>1977.2</v>
      </c>
      <c r="F37" s="85">
        <f t="shared" si="5"/>
        <v>1</v>
      </c>
      <c r="G37" s="85"/>
      <c r="H37" s="41"/>
      <c r="I37" s="41"/>
      <c r="J37" s="41"/>
      <c r="K37" s="42"/>
      <c r="L37" s="41"/>
      <c r="M37" s="41"/>
      <c r="N37" s="41"/>
      <c r="O37" s="41"/>
      <c r="P37" s="42"/>
      <c r="Q37" s="41"/>
      <c r="R37" s="41"/>
      <c r="S37" s="41"/>
      <c r="T37" s="41"/>
      <c r="U37" s="41"/>
      <c r="V37" s="41"/>
      <c r="W37" s="41"/>
      <c r="X37" s="41"/>
      <c r="Y37" s="41"/>
      <c r="Z37" s="42"/>
      <c r="AA37" s="41"/>
      <c r="AB37" s="41"/>
      <c r="AC37" s="41"/>
      <c r="AD37" s="41"/>
      <c r="AE37" s="41"/>
      <c r="AF37" s="41"/>
      <c r="AG37" s="41"/>
      <c r="AH37" s="42"/>
    </row>
    <row r="38" spans="1:34" x14ac:dyDescent="0.2">
      <c r="A38" s="8" t="s">
        <v>54</v>
      </c>
      <c r="F38" s="82"/>
      <c r="G38" s="83"/>
    </row>
  </sheetData>
  <mergeCells count="1">
    <mergeCell ref="A2:B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AI31" sqref="AI31"/>
    </sheetView>
  </sheetViews>
  <sheetFormatPr defaultRowHeight="12.75" x14ac:dyDescent="0.2"/>
  <cols>
    <col min="1" max="1" width="4.28515625" style="1" customWidth="1"/>
    <col min="2" max="2" width="13.140625" style="1" customWidth="1"/>
    <col min="3" max="3" width="7.140625" style="1" customWidth="1"/>
    <col min="4" max="4" width="5.85546875" style="1" customWidth="1"/>
    <col min="5" max="5" width="5.7109375" style="1" customWidth="1"/>
    <col min="6" max="6" width="5.7109375" style="1" bestFit="1" customWidth="1"/>
    <col min="7" max="7" width="5.7109375" style="1" customWidth="1"/>
    <col min="8" max="8" width="6" style="1" customWidth="1"/>
    <col min="9" max="11" width="5.7109375" style="1" customWidth="1"/>
    <col min="12" max="12" width="6.42578125" style="1" customWidth="1"/>
    <col min="13" max="15" width="5.7109375" style="1" customWidth="1"/>
    <col min="16" max="16" width="7.7109375" style="1" bestFit="1" customWidth="1"/>
    <col min="17" max="17" width="7" style="1" customWidth="1"/>
    <col min="18" max="20" width="5.7109375" style="1" customWidth="1"/>
    <col min="21" max="21" width="6.140625" style="1" customWidth="1"/>
    <col min="22" max="29" width="5.7109375" style="1" customWidth="1"/>
    <col min="30" max="30" width="5.85546875" style="1" customWidth="1"/>
    <col min="31" max="31" width="6.28515625" style="1" customWidth="1"/>
    <col min="32" max="32" width="6.42578125" style="1" customWidth="1"/>
    <col min="33" max="34" width="5.7109375" style="1" customWidth="1"/>
    <col min="35" max="256" width="9.140625" style="1"/>
    <col min="257" max="257" width="4.28515625" style="1" customWidth="1"/>
    <col min="258" max="258" width="13.140625" style="1" customWidth="1"/>
    <col min="259" max="259" width="7.140625" style="1" customWidth="1"/>
    <col min="260" max="260" width="5.85546875" style="1" customWidth="1"/>
    <col min="261" max="263" width="5.7109375" style="1" customWidth="1"/>
    <col min="264" max="264" width="6" style="1" customWidth="1"/>
    <col min="265" max="267" width="5.7109375" style="1" customWidth="1"/>
    <col min="268" max="268" width="6.42578125" style="1" customWidth="1"/>
    <col min="269" max="272" width="5.7109375" style="1" customWidth="1"/>
    <col min="273" max="273" width="7" style="1" customWidth="1"/>
    <col min="274" max="276" width="5.7109375" style="1" customWidth="1"/>
    <col min="277" max="277" width="6.140625" style="1" customWidth="1"/>
    <col min="278" max="285" width="5.7109375" style="1" customWidth="1"/>
    <col min="286" max="286" width="5.85546875" style="1" customWidth="1"/>
    <col min="287" max="287" width="6.28515625" style="1" customWidth="1"/>
    <col min="288" max="288" width="6.42578125" style="1" customWidth="1"/>
    <col min="289" max="289" width="5.7109375" style="1" customWidth="1"/>
    <col min="290" max="290" width="6" style="1" customWidth="1"/>
    <col min="291" max="512" width="9.140625" style="1"/>
    <col min="513" max="513" width="4.28515625" style="1" customWidth="1"/>
    <col min="514" max="514" width="13.140625" style="1" customWidth="1"/>
    <col min="515" max="515" width="7.140625" style="1" customWidth="1"/>
    <col min="516" max="516" width="5.85546875" style="1" customWidth="1"/>
    <col min="517" max="519" width="5.7109375" style="1" customWidth="1"/>
    <col min="520" max="520" width="6" style="1" customWidth="1"/>
    <col min="521" max="523" width="5.7109375" style="1" customWidth="1"/>
    <col min="524" max="524" width="6.42578125" style="1" customWidth="1"/>
    <col min="525" max="528" width="5.7109375" style="1" customWidth="1"/>
    <col min="529" max="529" width="7" style="1" customWidth="1"/>
    <col min="530" max="532" width="5.7109375" style="1" customWidth="1"/>
    <col min="533" max="533" width="6.140625" style="1" customWidth="1"/>
    <col min="534" max="541" width="5.7109375" style="1" customWidth="1"/>
    <col min="542" max="542" width="5.85546875" style="1" customWidth="1"/>
    <col min="543" max="543" width="6.28515625" style="1" customWidth="1"/>
    <col min="544" max="544" width="6.42578125" style="1" customWidth="1"/>
    <col min="545" max="545" width="5.7109375" style="1" customWidth="1"/>
    <col min="546" max="546" width="6" style="1" customWidth="1"/>
    <col min="547" max="768" width="9.140625" style="1"/>
    <col min="769" max="769" width="4.28515625" style="1" customWidth="1"/>
    <col min="770" max="770" width="13.140625" style="1" customWidth="1"/>
    <col min="771" max="771" width="7.140625" style="1" customWidth="1"/>
    <col min="772" max="772" width="5.85546875" style="1" customWidth="1"/>
    <col min="773" max="775" width="5.7109375" style="1" customWidth="1"/>
    <col min="776" max="776" width="6" style="1" customWidth="1"/>
    <col min="777" max="779" width="5.7109375" style="1" customWidth="1"/>
    <col min="780" max="780" width="6.42578125" style="1" customWidth="1"/>
    <col min="781" max="784" width="5.7109375" style="1" customWidth="1"/>
    <col min="785" max="785" width="7" style="1" customWidth="1"/>
    <col min="786" max="788" width="5.7109375" style="1" customWidth="1"/>
    <col min="789" max="789" width="6.140625" style="1" customWidth="1"/>
    <col min="790" max="797" width="5.7109375" style="1" customWidth="1"/>
    <col min="798" max="798" width="5.85546875" style="1" customWidth="1"/>
    <col min="799" max="799" width="6.28515625" style="1" customWidth="1"/>
    <col min="800" max="800" width="6.42578125" style="1" customWidth="1"/>
    <col min="801" max="801" width="5.7109375" style="1" customWidth="1"/>
    <col min="802" max="802" width="6" style="1" customWidth="1"/>
    <col min="803" max="1024" width="9.140625" style="1"/>
    <col min="1025" max="1025" width="4.28515625" style="1" customWidth="1"/>
    <col min="1026" max="1026" width="13.140625" style="1" customWidth="1"/>
    <col min="1027" max="1027" width="7.140625" style="1" customWidth="1"/>
    <col min="1028" max="1028" width="5.85546875" style="1" customWidth="1"/>
    <col min="1029" max="1031" width="5.7109375" style="1" customWidth="1"/>
    <col min="1032" max="1032" width="6" style="1" customWidth="1"/>
    <col min="1033" max="1035" width="5.7109375" style="1" customWidth="1"/>
    <col min="1036" max="1036" width="6.42578125" style="1" customWidth="1"/>
    <col min="1037" max="1040" width="5.7109375" style="1" customWidth="1"/>
    <col min="1041" max="1041" width="7" style="1" customWidth="1"/>
    <col min="1042" max="1044" width="5.7109375" style="1" customWidth="1"/>
    <col min="1045" max="1045" width="6.140625" style="1" customWidth="1"/>
    <col min="1046" max="1053" width="5.7109375" style="1" customWidth="1"/>
    <col min="1054" max="1054" width="5.85546875" style="1" customWidth="1"/>
    <col min="1055" max="1055" width="6.28515625" style="1" customWidth="1"/>
    <col min="1056" max="1056" width="6.42578125" style="1" customWidth="1"/>
    <col min="1057" max="1057" width="5.7109375" style="1" customWidth="1"/>
    <col min="1058" max="1058" width="6" style="1" customWidth="1"/>
    <col min="1059" max="1280" width="9.140625" style="1"/>
    <col min="1281" max="1281" width="4.28515625" style="1" customWidth="1"/>
    <col min="1282" max="1282" width="13.140625" style="1" customWidth="1"/>
    <col min="1283" max="1283" width="7.140625" style="1" customWidth="1"/>
    <col min="1284" max="1284" width="5.85546875" style="1" customWidth="1"/>
    <col min="1285" max="1287" width="5.7109375" style="1" customWidth="1"/>
    <col min="1288" max="1288" width="6" style="1" customWidth="1"/>
    <col min="1289" max="1291" width="5.7109375" style="1" customWidth="1"/>
    <col min="1292" max="1292" width="6.42578125" style="1" customWidth="1"/>
    <col min="1293" max="1296" width="5.7109375" style="1" customWidth="1"/>
    <col min="1297" max="1297" width="7" style="1" customWidth="1"/>
    <col min="1298" max="1300" width="5.7109375" style="1" customWidth="1"/>
    <col min="1301" max="1301" width="6.140625" style="1" customWidth="1"/>
    <col min="1302" max="1309" width="5.7109375" style="1" customWidth="1"/>
    <col min="1310" max="1310" width="5.85546875" style="1" customWidth="1"/>
    <col min="1311" max="1311" width="6.28515625" style="1" customWidth="1"/>
    <col min="1312" max="1312" width="6.42578125" style="1" customWidth="1"/>
    <col min="1313" max="1313" width="5.7109375" style="1" customWidth="1"/>
    <col min="1314" max="1314" width="6" style="1" customWidth="1"/>
    <col min="1315" max="1536" width="9.140625" style="1"/>
    <col min="1537" max="1537" width="4.28515625" style="1" customWidth="1"/>
    <col min="1538" max="1538" width="13.140625" style="1" customWidth="1"/>
    <col min="1539" max="1539" width="7.140625" style="1" customWidth="1"/>
    <col min="1540" max="1540" width="5.85546875" style="1" customWidth="1"/>
    <col min="1541" max="1543" width="5.7109375" style="1" customWidth="1"/>
    <col min="1544" max="1544" width="6" style="1" customWidth="1"/>
    <col min="1545" max="1547" width="5.7109375" style="1" customWidth="1"/>
    <col min="1548" max="1548" width="6.42578125" style="1" customWidth="1"/>
    <col min="1549" max="1552" width="5.7109375" style="1" customWidth="1"/>
    <col min="1553" max="1553" width="7" style="1" customWidth="1"/>
    <col min="1554" max="1556" width="5.7109375" style="1" customWidth="1"/>
    <col min="1557" max="1557" width="6.140625" style="1" customWidth="1"/>
    <col min="1558" max="1565" width="5.7109375" style="1" customWidth="1"/>
    <col min="1566" max="1566" width="5.85546875" style="1" customWidth="1"/>
    <col min="1567" max="1567" width="6.28515625" style="1" customWidth="1"/>
    <col min="1568" max="1568" width="6.42578125" style="1" customWidth="1"/>
    <col min="1569" max="1569" width="5.7109375" style="1" customWidth="1"/>
    <col min="1570" max="1570" width="6" style="1" customWidth="1"/>
    <col min="1571" max="1792" width="9.140625" style="1"/>
    <col min="1793" max="1793" width="4.28515625" style="1" customWidth="1"/>
    <col min="1794" max="1794" width="13.140625" style="1" customWidth="1"/>
    <col min="1795" max="1795" width="7.140625" style="1" customWidth="1"/>
    <col min="1796" max="1796" width="5.85546875" style="1" customWidth="1"/>
    <col min="1797" max="1799" width="5.7109375" style="1" customWidth="1"/>
    <col min="1800" max="1800" width="6" style="1" customWidth="1"/>
    <col min="1801" max="1803" width="5.7109375" style="1" customWidth="1"/>
    <col min="1804" max="1804" width="6.42578125" style="1" customWidth="1"/>
    <col min="1805" max="1808" width="5.7109375" style="1" customWidth="1"/>
    <col min="1809" max="1809" width="7" style="1" customWidth="1"/>
    <col min="1810" max="1812" width="5.7109375" style="1" customWidth="1"/>
    <col min="1813" max="1813" width="6.140625" style="1" customWidth="1"/>
    <col min="1814" max="1821" width="5.7109375" style="1" customWidth="1"/>
    <col min="1822" max="1822" width="5.85546875" style="1" customWidth="1"/>
    <col min="1823" max="1823" width="6.28515625" style="1" customWidth="1"/>
    <col min="1824" max="1824" width="6.42578125" style="1" customWidth="1"/>
    <col min="1825" max="1825" width="5.7109375" style="1" customWidth="1"/>
    <col min="1826" max="1826" width="6" style="1" customWidth="1"/>
    <col min="1827" max="2048" width="9.140625" style="1"/>
    <col min="2049" max="2049" width="4.28515625" style="1" customWidth="1"/>
    <col min="2050" max="2050" width="13.140625" style="1" customWidth="1"/>
    <col min="2051" max="2051" width="7.140625" style="1" customWidth="1"/>
    <col min="2052" max="2052" width="5.85546875" style="1" customWidth="1"/>
    <col min="2053" max="2055" width="5.7109375" style="1" customWidth="1"/>
    <col min="2056" max="2056" width="6" style="1" customWidth="1"/>
    <col min="2057" max="2059" width="5.7109375" style="1" customWidth="1"/>
    <col min="2060" max="2060" width="6.42578125" style="1" customWidth="1"/>
    <col min="2061" max="2064" width="5.7109375" style="1" customWidth="1"/>
    <col min="2065" max="2065" width="7" style="1" customWidth="1"/>
    <col min="2066" max="2068" width="5.7109375" style="1" customWidth="1"/>
    <col min="2069" max="2069" width="6.140625" style="1" customWidth="1"/>
    <col min="2070" max="2077" width="5.7109375" style="1" customWidth="1"/>
    <col min="2078" max="2078" width="5.85546875" style="1" customWidth="1"/>
    <col min="2079" max="2079" width="6.28515625" style="1" customWidth="1"/>
    <col min="2080" max="2080" width="6.42578125" style="1" customWidth="1"/>
    <col min="2081" max="2081" width="5.7109375" style="1" customWidth="1"/>
    <col min="2082" max="2082" width="6" style="1" customWidth="1"/>
    <col min="2083" max="2304" width="9.140625" style="1"/>
    <col min="2305" max="2305" width="4.28515625" style="1" customWidth="1"/>
    <col min="2306" max="2306" width="13.140625" style="1" customWidth="1"/>
    <col min="2307" max="2307" width="7.140625" style="1" customWidth="1"/>
    <col min="2308" max="2308" width="5.85546875" style="1" customWidth="1"/>
    <col min="2309" max="2311" width="5.7109375" style="1" customWidth="1"/>
    <col min="2312" max="2312" width="6" style="1" customWidth="1"/>
    <col min="2313" max="2315" width="5.7109375" style="1" customWidth="1"/>
    <col min="2316" max="2316" width="6.42578125" style="1" customWidth="1"/>
    <col min="2317" max="2320" width="5.7109375" style="1" customWidth="1"/>
    <col min="2321" max="2321" width="7" style="1" customWidth="1"/>
    <col min="2322" max="2324" width="5.7109375" style="1" customWidth="1"/>
    <col min="2325" max="2325" width="6.140625" style="1" customWidth="1"/>
    <col min="2326" max="2333" width="5.7109375" style="1" customWidth="1"/>
    <col min="2334" max="2334" width="5.85546875" style="1" customWidth="1"/>
    <col min="2335" max="2335" width="6.28515625" style="1" customWidth="1"/>
    <col min="2336" max="2336" width="6.42578125" style="1" customWidth="1"/>
    <col min="2337" max="2337" width="5.7109375" style="1" customWidth="1"/>
    <col min="2338" max="2338" width="6" style="1" customWidth="1"/>
    <col min="2339" max="2560" width="9.140625" style="1"/>
    <col min="2561" max="2561" width="4.28515625" style="1" customWidth="1"/>
    <col min="2562" max="2562" width="13.140625" style="1" customWidth="1"/>
    <col min="2563" max="2563" width="7.140625" style="1" customWidth="1"/>
    <col min="2564" max="2564" width="5.85546875" style="1" customWidth="1"/>
    <col min="2565" max="2567" width="5.7109375" style="1" customWidth="1"/>
    <col min="2568" max="2568" width="6" style="1" customWidth="1"/>
    <col min="2569" max="2571" width="5.7109375" style="1" customWidth="1"/>
    <col min="2572" max="2572" width="6.42578125" style="1" customWidth="1"/>
    <col min="2573" max="2576" width="5.7109375" style="1" customWidth="1"/>
    <col min="2577" max="2577" width="7" style="1" customWidth="1"/>
    <col min="2578" max="2580" width="5.7109375" style="1" customWidth="1"/>
    <col min="2581" max="2581" width="6.140625" style="1" customWidth="1"/>
    <col min="2582" max="2589" width="5.7109375" style="1" customWidth="1"/>
    <col min="2590" max="2590" width="5.85546875" style="1" customWidth="1"/>
    <col min="2591" max="2591" width="6.28515625" style="1" customWidth="1"/>
    <col min="2592" max="2592" width="6.42578125" style="1" customWidth="1"/>
    <col min="2593" max="2593" width="5.7109375" style="1" customWidth="1"/>
    <col min="2594" max="2594" width="6" style="1" customWidth="1"/>
    <col min="2595" max="2816" width="9.140625" style="1"/>
    <col min="2817" max="2817" width="4.28515625" style="1" customWidth="1"/>
    <col min="2818" max="2818" width="13.140625" style="1" customWidth="1"/>
    <col min="2819" max="2819" width="7.140625" style="1" customWidth="1"/>
    <col min="2820" max="2820" width="5.85546875" style="1" customWidth="1"/>
    <col min="2821" max="2823" width="5.7109375" style="1" customWidth="1"/>
    <col min="2824" max="2824" width="6" style="1" customWidth="1"/>
    <col min="2825" max="2827" width="5.7109375" style="1" customWidth="1"/>
    <col min="2828" max="2828" width="6.42578125" style="1" customWidth="1"/>
    <col min="2829" max="2832" width="5.7109375" style="1" customWidth="1"/>
    <col min="2833" max="2833" width="7" style="1" customWidth="1"/>
    <col min="2834" max="2836" width="5.7109375" style="1" customWidth="1"/>
    <col min="2837" max="2837" width="6.140625" style="1" customWidth="1"/>
    <col min="2838" max="2845" width="5.7109375" style="1" customWidth="1"/>
    <col min="2846" max="2846" width="5.85546875" style="1" customWidth="1"/>
    <col min="2847" max="2847" width="6.28515625" style="1" customWidth="1"/>
    <col min="2848" max="2848" width="6.42578125" style="1" customWidth="1"/>
    <col min="2849" max="2849" width="5.7109375" style="1" customWidth="1"/>
    <col min="2850" max="2850" width="6" style="1" customWidth="1"/>
    <col min="2851" max="3072" width="9.140625" style="1"/>
    <col min="3073" max="3073" width="4.28515625" style="1" customWidth="1"/>
    <col min="3074" max="3074" width="13.140625" style="1" customWidth="1"/>
    <col min="3075" max="3075" width="7.140625" style="1" customWidth="1"/>
    <col min="3076" max="3076" width="5.85546875" style="1" customWidth="1"/>
    <col min="3077" max="3079" width="5.7109375" style="1" customWidth="1"/>
    <col min="3080" max="3080" width="6" style="1" customWidth="1"/>
    <col min="3081" max="3083" width="5.7109375" style="1" customWidth="1"/>
    <col min="3084" max="3084" width="6.42578125" style="1" customWidth="1"/>
    <col min="3085" max="3088" width="5.7109375" style="1" customWidth="1"/>
    <col min="3089" max="3089" width="7" style="1" customWidth="1"/>
    <col min="3090" max="3092" width="5.7109375" style="1" customWidth="1"/>
    <col min="3093" max="3093" width="6.140625" style="1" customWidth="1"/>
    <col min="3094" max="3101" width="5.7109375" style="1" customWidth="1"/>
    <col min="3102" max="3102" width="5.85546875" style="1" customWidth="1"/>
    <col min="3103" max="3103" width="6.28515625" style="1" customWidth="1"/>
    <col min="3104" max="3104" width="6.42578125" style="1" customWidth="1"/>
    <col min="3105" max="3105" width="5.7109375" style="1" customWidth="1"/>
    <col min="3106" max="3106" width="6" style="1" customWidth="1"/>
    <col min="3107" max="3328" width="9.140625" style="1"/>
    <col min="3329" max="3329" width="4.28515625" style="1" customWidth="1"/>
    <col min="3330" max="3330" width="13.140625" style="1" customWidth="1"/>
    <col min="3331" max="3331" width="7.140625" style="1" customWidth="1"/>
    <col min="3332" max="3332" width="5.85546875" style="1" customWidth="1"/>
    <col min="3333" max="3335" width="5.7109375" style="1" customWidth="1"/>
    <col min="3336" max="3336" width="6" style="1" customWidth="1"/>
    <col min="3337" max="3339" width="5.7109375" style="1" customWidth="1"/>
    <col min="3340" max="3340" width="6.42578125" style="1" customWidth="1"/>
    <col min="3341" max="3344" width="5.7109375" style="1" customWidth="1"/>
    <col min="3345" max="3345" width="7" style="1" customWidth="1"/>
    <col min="3346" max="3348" width="5.7109375" style="1" customWidth="1"/>
    <col min="3349" max="3349" width="6.140625" style="1" customWidth="1"/>
    <col min="3350" max="3357" width="5.7109375" style="1" customWidth="1"/>
    <col min="3358" max="3358" width="5.85546875" style="1" customWidth="1"/>
    <col min="3359" max="3359" width="6.28515625" style="1" customWidth="1"/>
    <col min="3360" max="3360" width="6.42578125" style="1" customWidth="1"/>
    <col min="3361" max="3361" width="5.7109375" style="1" customWidth="1"/>
    <col min="3362" max="3362" width="6" style="1" customWidth="1"/>
    <col min="3363" max="3584" width="9.140625" style="1"/>
    <col min="3585" max="3585" width="4.28515625" style="1" customWidth="1"/>
    <col min="3586" max="3586" width="13.140625" style="1" customWidth="1"/>
    <col min="3587" max="3587" width="7.140625" style="1" customWidth="1"/>
    <col min="3588" max="3588" width="5.85546875" style="1" customWidth="1"/>
    <col min="3589" max="3591" width="5.7109375" style="1" customWidth="1"/>
    <col min="3592" max="3592" width="6" style="1" customWidth="1"/>
    <col min="3593" max="3595" width="5.7109375" style="1" customWidth="1"/>
    <col min="3596" max="3596" width="6.42578125" style="1" customWidth="1"/>
    <col min="3597" max="3600" width="5.7109375" style="1" customWidth="1"/>
    <col min="3601" max="3601" width="7" style="1" customWidth="1"/>
    <col min="3602" max="3604" width="5.7109375" style="1" customWidth="1"/>
    <col min="3605" max="3605" width="6.140625" style="1" customWidth="1"/>
    <col min="3606" max="3613" width="5.7109375" style="1" customWidth="1"/>
    <col min="3614" max="3614" width="5.85546875" style="1" customWidth="1"/>
    <col min="3615" max="3615" width="6.28515625" style="1" customWidth="1"/>
    <col min="3616" max="3616" width="6.42578125" style="1" customWidth="1"/>
    <col min="3617" max="3617" width="5.7109375" style="1" customWidth="1"/>
    <col min="3618" max="3618" width="6" style="1" customWidth="1"/>
    <col min="3619" max="3840" width="9.140625" style="1"/>
    <col min="3841" max="3841" width="4.28515625" style="1" customWidth="1"/>
    <col min="3842" max="3842" width="13.140625" style="1" customWidth="1"/>
    <col min="3843" max="3843" width="7.140625" style="1" customWidth="1"/>
    <col min="3844" max="3844" width="5.85546875" style="1" customWidth="1"/>
    <col min="3845" max="3847" width="5.7109375" style="1" customWidth="1"/>
    <col min="3848" max="3848" width="6" style="1" customWidth="1"/>
    <col min="3849" max="3851" width="5.7109375" style="1" customWidth="1"/>
    <col min="3852" max="3852" width="6.42578125" style="1" customWidth="1"/>
    <col min="3853" max="3856" width="5.7109375" style="1" customWidth="1"/>
    <col min="3857" max="3857" width="7" style="1" customWidth="1"/>
    <col min="3858" max="3860" width="5.7109375" style="1" customWidth="1"/>
    <col min="3861" max="3861" width="6.140625" style="1" customWidth="1"/>
    <col min="3862" max="3869" width="5.7109375" style="1" customWidth="1"/>
    <col min="3870" max="3870" width="5.85546875" style="1" customWidth="1"/>
    <col min="3871" max="3871" width="6.28515625" style="1" customWidth="1"/>
    <col min="3872" max="3872" width="6.42578125" style="1" customWidth="1"/>
    <col min="3873" max="3873" width="5.7109375" style="1" customWidth="1"/>
    <col min="3874" max="3874" width="6" style="1" customWidth="1"/>
    <col min="3875" max="4096" width="9.140625" style="1"/>
    <col min="4097" max="4097" width="4.28515625" style="1" customWidth="1"/>
    <col min="4098" max="4098" width="13.140625" style="1" customWidth="1"/>
    <col min="4099" max="4099" width="7.140625" style="1" customWidth="1"/>
    <col min="4100" max="4100" width="5.85546875" style="1" customWidth="1"/>
    <col min="4101" max="4103" width="5.7109375" style="1" customWidth="1"/>
    <col min="4104" max="4104" width="6" style="1" customWidth="1"/>
    <col min="4105" max="4107" width="5.7109375" style="1" customWidth="1"/>
    <col min="4108" max="4108" width="6.42578125" style="1" customWidth="1"/>
    <col min="4109" max="4112" width="5.7109375" style="1" customWidth="1"/>
    <col min="4113" max="4113" width="7" style="1" customWidth="1"/>
    <col min="4114" max="4116" width="5.7109375" style="1" customWidth="1"/>
    <col min="4117" max="4117" width="6.140625" style="1" customWidth="1"/>
    <col min="4118" max="4125" width="5.7109375" style="1" customWidth="1"/>
    <col min="4126" max="4126" width="5.85546875" style="1" customWidth="1"/>
    <col min="4127" max="4127" width="6.28515625" style="1" customWidth="1"/>
    <col min="4128" max="4128" width="6.42578125" style="1" customWidth="1"/>
    <col min="4129" max="4129" width="5.7109375" style="1" customWidth="1"/>
    <col min="4130" max="4130" width="6" style="1" customWidth="1"/>
    <col min="4131" max="4352" width="9.140625" style="1"/>
    <col min="4353" max="4353" width="4.28515625" style="1" customWidth="1"/>
    <col min="4354" max="4354" width="13.140625" style="1" customWidth="1"/>
    <col min="4355" max="4355" width="7.140625" style="1" customWidth="1"/>
    <col min="4356" max="4356" width="5.85546875" style="1" customWidth="1"/>
    <col min="4357" max="4359" width="5.7109375" style="1" customWidth="1"/>
    <col min="4360" max="4360" width="6" style="1" customWidth="1"/>
    <col min="4361" max="4363" width="5.7109375" style="1" customWidth="1"/>
    <col min="4364" max="4364" width="6.42578125" style="1" customWidth="1"/>
    <col min="4365" max="4368" width="5.7109375" style="1" customWidth="1"/>
    <col min="4369" max="4369" width="7" style="1" customWidth="1"/>
    <col min="4370" max="4372" width="5.7109375" style="1" customWidth="1"/>
    <col min="4373" max="4373" width="6.140625" style="1" customWidth="1"/>
    <col min="4374" max="4381" width="5.7109375" style="1" customWidth="1"/>
    <col min="4382" max="4382" width="5.85546875" style="1" customWidth="1"/>
    <col min="4383" max="4383" width="6.28515625" style="1" customWidth="1"/>
    <col min="4384" max="4384" width="6.42578125" style="1" customWidth="1"/>
    <col min="4385" max="4385" width="5.7109375" style="1" customWidth="1"/>
    <col min="4386" max="4386" width="6" style="1" customWidth="1"/>
    <col min="4387" max="4608" width="9.140625" style="1"/>
    <col min="4609" max="4609" width="4.28515625" style="1" customWidth="1"/>
    <col min="4610" max="4610" width="13.140625" style="1" customWidth="1"/>
    <col min="4611" max="4611" width="7.140625" style="1" customWidth="1"/>
    <col min="4612" max="4612" width="5.85546875" style="1" customWidth="1"/>
    <col min="4613" max="4615" width="5.7109375" style="1" customWidth="1"/>
    <col min="4616" max="4616" width="6" style="1" customWidth="1"/>
    <col min="4617" max="4619" width="5.7109375" style="1" customWidth="1"/>
    <col min="4620" max="4620" width="6.42578125" style="1" customWidth="1"/>
    <col min="4621" max="4624" width="5.7109375" style="1" customWidth="1"/>
    <col min="4625" max="4625" width="7" style="1" customWidth="1"/>
    <col min="4626" max="4628" width="5.7109375" style="1" customWidth="1"/>
    <col min="4629" max="4629" width="6.140625" style="1" customWidth="1"/>
    <col min="4630" max="4637" width="5.7109375" style="1" customWidth="1"/>
    <col min="4638" max="4638" width="5.85546875" style="1" customWidth="1"/>
    <col min="4639" max="4639" width="6.28515625" style="1" customWidth="1"/>
    <col min="4640" max="4640" width="6.42578125" style="1" customWidth="1"/>
    <col min="4641" max="4641" width="5.7109375" style="1" customWidth="1"/>
    <col min="4642" max="4642" width="6" style="1" customWidth="1"/>
    <col min="4643" max="4864" width="9.140625" style="1"/>
    <col min="4865" max="4865" width="4.28515625" style="1" customWidth="1"/>
    <col min="4866" max="4866" width="13.140625" style="1" customWidth="1"/>
    <col min="4867" max="4867" width="7.140625" style="1" customWidth="1"/>
    <col min="4868" max="4868" width="5.85546875" style="1" customWidth="1"/>
    <col min="4869" max="4871" width="5.7109375" style="1" customWidth="1"/>
    <col min="4872" max="4872" width="6" style="1" customWidth="1"/>
    <col min="4873" max="4875" width="5.7109375" style="1" customWidth="1"/>
    <col min="4876" max="4876" width="6.42578125" style="1" customWidth="1"/>
    <col min="4877" max="4880" width="5.7109375" style="1" customWidth="1"/>
    <col min="4881" max="4881" width="7" style="1" customWidth="1"/>
    <col min="4882" max="4884" width="5.7109375" style="1" customWidth="1"/>
    <col min="4885" max="4885" width="6.140625" style="1" customWidth="1"/>
    <col min="4886" max="4893" width="5.7109375" style="1" customWidth="1"/>
    <col min="4894" max="4894" width="5.85546875" style="1" customWidth="1"/>
    <col min="4895" max="4895" width="6.28515625" style="1" customWidth="1"/>
    <col min="4896" max="4896" width="6.42578125" style="1" customWidth="1"/>
    <col min="4897" max="4897" width="5.7109375" style="1" customWidth="1"/>
    <col min="4898" max="4898" width="6" style="1" customWidth="1"/>
    <col min="4899" max="5120" width="9.140625" style="1"/>
    <col min="5121" max="5121" width="4.28515625" style="1" customWidth="1"/>
    <col min="5122" max="5122" width="13.140625" style="1" customWidth="1"/>
    <col min="5123" max="5123" width="7.140625" style="1" customWidth="1"/>
    <col min="5124" max="5124" width="5.85546875" style="1" customWidth="1"/>
    <col min="5125" max="5127" width="5.7109375" style="1" customWidth="1"/>
    <col min="5128" max="5128" width="6" style="1" customWidth="1"/>
    <col min="5129" max="5131" width="5.7109375" style="1" customWidth="1"/>
    <col min="5132" max="5132" width="6.42578125" style="1" customWidth="1"/>
    <col min="5133" max="5136" width="5.7109375" style="1" customWidth="1"/>
    <col min="5137" max="5137" width="7" style="1" customWidth="1"/>
    <col min="5138" max="5140" width="5.7109375" style="1" customWidth="1"/>
    <col min="5141" max="5141" width="6.140625" style="1" customWidth="1"/>
    <col min="5142" max="5149" width="5.7109375" style="1" customWidth="1"/>
    <col min="5150" max="5150" width="5.85546875" style="1" customWidth="1"/>
    <col min="5151" max="5151" width="6.28515625" style="1" customWidth="1"/>
    <col min="5152" max="5152" width="6.42578125" style="1" customWidth="1"/>
    <col min="5153" max="5153" width="5.7109375" style="1" customWidth="1"/>
    <col min="5154" max="5154" width="6" style="1" customWidth="1"/>
    <col min="5155" max="5376" width="9.140625" style="1"/>
    <col min="5377" max="5377" width="4.28515625" style="1" customWidth="1"/>
    <col min="5378" max="5378" width="13.140625" style="1" customWidth="1"/>
    <col min="5379" max="5379" width="7.140625" style="1" customWidth="1"/>
    <col min="5380" max="5380" width="5.85546875" style="1" customWidth="1"/>
    <col min="5381" max="5383" width="5.7109375" style="1" customWidth="1"/>
    <col min="5384" max="5384" width="6" style="1" customWidth="1"/>
    <col min="5385" max="5387" width="5.7109375" style="1" customWidth="1"/>
    <col min="5388" max="5388" width="6.42578125" style="1" customWidth="1"/>
    <col min="5389" max="5392" width="5.7109375" style="1" customWidth="1"/>
    <col min="5393" max="5393" width="7" style="1" customWidth="1"/>
    <col min="5394" max="5396" width="5.7109375" style="1" customWidth="1"/>
    <col min="5397" max="5397" width="6.140625" style="1" customWidth="1"/>
    <col min="5398" max="5405" width="5.7109375" style="1" customWidth="1"/>
    <col min="5406" max="5406" width="5.85546875" style="1" customWidth="1"/>
    <col min="5407" max="5407" width="6.28515625" style="1" customWidth="1"/>
    <col min="5408" max="5408" width="6.42578125" style="1" customWidth="1"/>
    <col min="5409" max="5409" width="5.7109375" style="1" customWidth="1"/>
    <col min="5410" max="5410" width="6" style="1" customWidth="1"/>
    <col min="5411" max="5632" width="9.140625" style="1"/>
    <col min="5633" max="5633" width="4.28515625" style="1" customWidth="1"/>
    <col min="5634" max="5634" width="13.140625" style="1" customWidth="1"/>
    <col min="5635" max="5635" width="7.140625" style="1" customWidth="1"/>
    <col min="5636" max="5636" width="5.85546875" style="1" customWidth="1"/>
    <col min="5637" max="5639" width="5.7109375" style="1" customWidth="1"/>
    <col min="5640" max="5640" width="6" style="1" customWidth="1"/>
    <col min="5641" max="5643" width="5.7109375" style="1" customWidth="1"/>
    <col min="5644" max="5644" width="6.42578125" style="1" customWidth="1"/>
    <col min="5645" max="5648" width="5.7109375" style="1" customWidth="1"/>
    <col min="5649" max="5649" width="7" style="1" customWidth="1"/>
    <col min="5650" max="5652" width="5.7109375" style="1" customWidth="1"/>
    <col min="5653" max="5653" width="6.140625" style="1" customWidth="1"/>
    <col min="5654" max="5661" width="5.7109375" style="1" customWidth="1"/>
    <col min="5662" max="5662" width="5.85546875" style="1" customWidth="1"/>
    <col min="5663" max="5663" width="6.28515625" style="1" customWidth="1"/>
    <col min="5664" max="5664" width="6.42578125" style="1" customWidth="1"/>
    <col min="5665" max="5665" width="5.7109375" style="1" customWidth="1"/>
    <col min="5666" max="5666" width="6" style="1" customWidth="1"/>
    <col min="5667" max="5888" width="9.140625" style="1"/>
    <col min="5889" max="5889" width="4.28515625" style="1" customWidth="1"/>
    <col min="5890" max="5890" width="13.140625" style="1" customWidth="1"/>
    <col min="5891" max="5891" width="7.140625" style="1" customWidth="1"/>
    <col min="5892" max="5892" width="5.85546875" style="1" customWidth="1"/>
    <col min="5893" max="5895" width="5.7109375" style="1" customWidth="1"/>
    <col min="5896" max="5896" width="6" style="1" customWidth="1"/>
    <col min="5897" max="5899" width="5.7109375" style="1" customWidth="1"/>
    <col min="5900" max="5900" width="6.42578125" style="1" customWidth="1"/>
    <col min="5901" max="5904" width="5.7109375" style="1" customWidth="1"/>
    <col min="5905" max="5905" width="7" style="1" customWidth="1"/>
    <col min="5906" max="5908" width="5.7109375" style="1" customWidth="1"/>
    <col min="5909" max="5909" width="6.140625" style="1" customWidth="1"/>
    <col min="5910" max="5917" width="5.7109375" style="1" customWidth="1"/>
    <col min="5918" max="5918" width="5.85546875" style="1" customWidth="1"/>
    <col min="5919" max="5919" width="6.28515625" style="1" customWidth="1"/>
    <col min="5920" max="5920" width="6.42578125" style="1" customWidth="1"/>
    <col min="5921" max="5921" width="5.7109375" style="1" customWidth="1"/>
    <col min="5922" max="5922" width="6" style="1" customWidth="1"/>
    <col min="5923" max="6144" width="9.140625" style="1"/>
    <col min="6145" max="6145" width="4.28515625" style="1" customWidth="1"/>
    <col min="6146" max="6146" width="13.140625" style="1" customWidth="1"/>
    <col min="6147" max="6147" width="7.140625" style="1" customWidth="1"/>
    <col min="6148" max="6148" width="5.85546875" style="1" customWidth="1"/>
    <col min="6149" max="6151" width="5.7109375" style="1" customWidth="1"/>
    <col min="6152" max="6152" width="6" style="1" customWidth="1"/>
    <col min="6153" max="6155" width="5.7109375" style="1" customWidth="1"/>
    <col min="6156" max="6156" width="6.42578125" style="1" customWidth="1"/>
    <col min="6157" max="6160" width="5.7109375" style="1" customWidth="1"/>
    <col min="6161" max="6161" width="7" style="1" customWidth="1"/>
    <col min="6162" max="6164" width="5.7109375" style="1" customWidth="1"/>
    <col min="6165" max="6165" width="6.140625" style="1" customWidth="1"/>
    <col min="6166" max="6173" width="5.7109375" style="1" customWidth="1"/>
    <col min="6174" max="6174" width="5.85546875" style="1" customWidth="1"/>
    <col min="6175" max="6175" width="6.28515625" style="1" customWidth="1"/>
    <col min="6176" max="6176" width="6.42578125" style="1" customWidth="1"/>
    <col min="6177" max="6177" width="5.7109375" style="1" customWidth="1"/>
    <col min="6178" max="6178" width="6" style="1" customWidth="1"/>
    <col min="6179" max="6400" width="9.140625" style="1"/>
    <col min="6401" max="6401" width="4.28515625" style="1" customWidth="1"/>
    <col min="6402" max="6402" width="13.140625" style="1" customWidth="1"/>
    <col min="6403" max="6403" width="7.140625" style="1" customWidth="1"/>
    <col min="6404" max="6404" width="5.85546875" style="1" customWidth="1"/>
    <col min="6405" max="6407" width="5.7109375" style="1" customWidth="1"/>
    <col min="6408" max="6408" width="6" style="1" customWidth="1"/>
    <col min="6409" max="6411" width="5.7109375" style="1" customWidth="1"/>
    <col min="6412" max="6412" width="6.42578125" style="1" customWidth="1"/>
    <col min="6413" max="6416" width="5.7109375" style="1" customWidth="1"/>
    <col min="6417" max="6417" width="7" style="1" customWidth="1"/>
    <col min="6418" max="6420" width="5.7109375" style="1" customWidth="1"/>
    <col min="6421" max="6421" width="6.140625" style="1" customWidth="1"/>
    <col min="6422" max="6429" width="5.7109375" style="1" customWidth="1"/>
    <col min="6430" max="6430" width="5.85546875" style="1" customWidth="1"/>
    <col min="6431" max="6431" width="6.28515625" style="1" customWidth="1"/>
    <col min="6432" max="6432" width="6.42578125" style="1" customWidth="1"/>
    <col min="6433" max="6433" width="5.7109375" style="1" customWidth="1"/>
    <col min="6434" max="6434" width="6" style="1" customWidth="1"/>
    <col min="6435" max="6656" width="9.140625" style="1"/>
    <col min="6657" max="6657" width="4.28515625" style="1" customWidth="1"/>
    <col min="6658" max="6658" width="13.140625" style="1" customWidth="1"/>
    <col min="6659" max="6659" width="7.140625" style="1" customWidth="1"/>
    <col min="6660" max="6660" width="5.85546875" style="1" customWidth="1"/>
    <col min="6661" max="6663" width="5.7109375" style="1" customWidth="1"/>
    <col min="6664" max="6664" width="6" style="1" customWidth="1"/>
    <col min="6665" max="6667" width="5.7109375" style="1" customWidth="1"/>
    <col min="6668" max="6668" width="6.42578125" style="1" customWidth="1"/>
    <col min="6669" max="6672" width="5.7109375" style="1" customWidth="1"/>
    <col min="6673" max="6673" width="7" style="1" customWidth="1"/>
    <col min="6674" max="6676" width="5.7109375" style="1" customWidth="1"/>
    <col min="6677" max="6677" width="6.140625" style="1" customWidth="1"/>
    <col min="6678" max="6685" width="5.7109375" style="1" customWidth="1"/>
    <col min="6686" max="6686" width="5.85546875" style="1" customWidth="1"/>
    <col min="6687" max="6687" width="6.28515625" style="1" customWidth="1"/>
    <col min="6688" max="6688" width="6.42578125" style="1" customWidth="1"/>
    <col min="6689" max="6689" width="5.7109375" style="1" customWidth="1"/>
    <col min="6690" max="6690" width="6" style="1" customWidth="1"/>
    <col min="6691" max="6912" width="9.140625" style="1"/>
    <col min="6913" max="6913" width="4.28515625" style="1" customWidth="1"/>
    <col min="6914" max="6914" width="13.140625" style="1" customWidth="1"/>
    <col min="6915" max="6915" width="7.140625" style="1" customWidth="1"/>
    <col min="6916" max="6916" width="5.85546875" style="1" customWidth="1"/>
    <col min="6917" max="6919" width="5.7109375" style="1" customWidth="1"/>
    <col min="6920" max="6920" width="6" style="1" customWidth="1"/>
    <col min="6921" max="6923" width="5.7109375" style="1" customWidth="1"/>
    <col min="6924" max="6924" width="6.42578125" style="1" customWidth="1"/>
    <col min="6925" max="6928" width="5.7109375" style="1" customWidth="1"/>
    <col min="6929" max="6929" width="7" style="1" customWidth="1"/>
    <col min="6930" max="6932" width="5.7109375" style="1" customWidth="1"/>
    <col min="6933" max="6933" width="6.140625" style="1" customWidth="1"/>
    <col min="6934" max="6941" width="5.7109375" style="1" customWidth="1"/>
    <col min="6942" max="6942" width="5.85546875" style="1" customWidth="1"/>
    <col min="6943" max="6943" width="6.28515625" style="1" customWidth="1"/>
    <col min="6944" max="6944" width="6.42578125" style="1" customWidth="1"/>
    <col min="6945" max="6945" width="5.7109375" style="1" customWidth="1"/>
    <col min="6946" max="6946" width="6" style="1" customWidth="1"/>
    <col min="6947" max="7168" width="9.140625" style="1"/>
    <col min="7169" max="7169" width="4.28515625" style="1" customWidth="1"/>
    <col min="7170" max="7170" width="13.140625" style="1" customWidth="1"/>
    <col min="7171" max="7171" width="7.140625" style="1" customWidth="1"/>
    <col min="7172" max="7172" width="5.85546875" style="1" customWidth="1"/>
    <col min="7173" max="7175" width="5.7109375" style="1" customWidth="1"/>
    <col min="7176" max="7176" width="6" style="1" customWidth="1"/>
    <col min="7177" max="7179" width="5.7109375" style="1" customWidth="1"/>
    <col min="7180" max="7180" width="6.42578125" style="1" customWidth="1"/>
    <col min="7181" max="7184" width="5.7109375" style="1" customWidth="1"/>
    <col min="7185" max="7185" width="7" style="1" customWidth="1"/>
    <col min="7186" max="7188" width="5.7109375" style="1" customWidth="1"/>
    <col min="7189" max="7189" width="6.140625" style="1" customWidth="1"/>
    <col min="7190" max="7197" width="5.7109375" style="1" customWidth="1"/>
    <col min="7198" max="7198" width="5.85546875" style="1" customWidth="1"/>
    <col min="7199" max="7199" width="6.28515625" style="1" customWidth="1"/>
    <col min="7200" max="7200" width="6.42578125" style="1" customWidth="1"/>
    <col min="7201" max="7201" width="5.7109375" style="1" customWidth="1"/>
    <col min="7202" max="7202" width="6" style="1" customWidth="1"/>
    <col min="7203" max="7424" width="9.140625" style="1"/>
    <col min="7425" max="7425" width="4.28515625" style="1" customWidth="1"/>
    <col min="7426" max="7426" width="13.140625" style="1" customWidth="1"/>
    <col min="7427" max="7427" width="7.140625" style="1" customWidth="1"/>
    <col min="7428" max="7428" width="5.85546875" style="1" customWidth="1"/>
    <col min="7429" max="7431" width="5.7109375" style="1" customWidth="1"/>
    <col min="7432" max="7432" width="6" style="1" customWidth="1"/>
    <col min="7433" max="7435" width="5.7109375" style="1" customWidth="1"/>
    <col min="7436" max="7436" width="6.42578125" style="1" customWidth="1"/>
    <col min="7437" max="7440" width="5.7109375" style="1" customWidth="1"/>
    <col min="7441" max="7441" width="7" style="1" customWidth="1"/>
    <col min="7442" max="7444" width="5.7109375" style="1" customWidth="1"/>
    <col min="7445" max="7445" width="6.140625" style="1" customWidth="1"/>
    <col min="7446" max="7453" width="5.7109375" style="1" customWidth="1"/>
    <col min="7454" max="7454" width="5.85546875" style="1" customWidth="1"/>
    <col min="7455" max="7455" width="6.28515625" style="1" customWidth="1"/>
    <col min="7456" max="7456" width="6.42578125" style="1" customWidth="1"/>
    <col min="7457" max="7457" width="5.7109375" style="1" customWidth="1"/>
    <col min="7458" max="7458" width="6" style="1" customWidth="1"/>
    <col min="7459" max="7680" width="9.140625" style="1"/>
    <col min="7681" max="7681" width="4.28515625" style="1" customWidth="1"/>
    <col min="7682" max="7682" width="13.140625" style="1" customWidth="1"/>
    <col min="7683" max="7683" width="7.140625" style="1" customWidth="1"/>
    <col min="7684" max="7684" width="5.85546875" style="1" customWidth="1"/>
    <col min="7685" max="7687" width="5.7109375" style="1" customWidth="1"/>
    <col min="7688" max="7688" width="6" style="1" customWidth="1"/>
    <col min="7689" max="7691" width="5.7109375" style="1" customWidth="1"/>
    <col min="7692" max="7692" width="6.42578125" style="1" customWidth="1"/>
    <col min="7693" max="7696" width="5.7109375" style="1" customWidth="1"/>
    <col min="7697" max="7697" width="7" style="1" customWidth="1"/>
    <col min="7698" max="7700" width="5.7109375" style="1" customWidth="1"/>
    <col min="7701" max="7701" width="6.140625" style="1" customWidth="1"/>
    <col min="7702" max="7709" width="5.7109375" style="1" customWidth="1"/>
    <col min="7710" max="7710" width="5.85546875" style="1" customWidth="1"/>
    <col min="7711" max="7711" width="6.28515625" style="1" customWidth="1"/>
    <col min="7712" max="7712" width="6.42578125" style="1" customWidth="1"/>
    <col min="7713" max="7713" width="5.7109375" style="1" customWidth="1"/>
    <col min="7714" max="7714" width="6" style="1" customWidth="1"/>
    <col min="7715" max="7936" width="9.140625" style="1"/>
    <col min="7937" max="7937" width="4.28515625" style="1" customWidth="1"/>
    <col min="7938" max="7938" width="13.140625" style="1" customWidth="1"/>
    <col min="7939" max="7939" width="7.140625" style="1" customWidth="1"/>
    <col min="7940" max="7940" width="5.85546875" style="1" customWidth="1"/>
    <col min="7941" max="7943" width="5.7109375" style="1" customWidth="1"/>
    <col min="7944" max="7944" width="6" style="1" customWidth="1"/>
    <col min="7945" max="7947" width="5.7109375" style="1" customWidth="1"/>
    <col min="7948" max="7948" width="6.42578125" style="1" customWidth="1"/>
    <col min="7949" max="7952" width="5.7109375" style="1" customWidth="1"/>
    <col min="7953" max="7953" width="7" style="1" customWidth="1"/>
    <col min="7954" max="7956" width="5.7109375" style="1" customWidth="1"/>
    <col min="7957" max="7957" width="6.140625" style="1" customWidth="1"/>
    <col min="7958" max="7965" width="5.7109375" style="1" customWidth="1"/>
    <col min="7966" max="7966" width="5.85546875" style="1" customWidth="1"/>
    <col min="7967" max="7967" width="6.28515625" style="1" customWidth="1"/>
    <col min="7968" max="7968" width="6.42578125" style="1" customWidth="1"/>
    <col min="7969" max="7969" width="5.7109375" style="1" customWidth="1"/>
    <col min="7970" max="7970" width="6" style="1" customWidth="1"/>
    <col min="7971" max="8192" width="9.140625" style="1"/>
    <col min="8193" max="8193" width="4.28515625" style="1" customWidth="1"/>
    <col min="8194" max="8194" width="13.140625" style="1" customWidth="1"/>
    <col min="8195" max="8195" width="7.140625" style="1" customWidth="1"/>
    <col min="8196" max="8196" width="5.85546875" style="1" customWidth="1"/>
    <col min="8197" max="8199" width="5.7109375" style="1" customWidth="1"/>
    <col min="8200" max="8200" width="6" style="1" customWidth="1"/>
    <col min="8201" max="8203" width="5.7109375" style="1" customWidth="1"/>
    <col min="8204" max="8204" width="6.42578125" style="1" customWidth="1"/>
    <col min="8205" max="8208" width="5.7109375" style="1" customWidth="1"/>
    <col min="8209" max="8209" width="7" style="1" customWidth="1"/>
    <col min="8210" max="8212" width="5.7109375" style="1" customWidth="1"/>
    <col min="8213" max="8213" width="6.140625" style="1" customWidth="1"/>
    <col min="8214" max="8221" width="5.7109375" style="1" customWidth="1"/>
    <col min="8222" max="8222" width="5.85546875" style="1" customWidth="1"/>
    <col min="8223" max="8223" width="6.28515625" style="1" customWidth="1"/>
    <col min="8224" max="8224" width="6.42578125" style="1" customWidth="1"/>
    <col min="8225" max="8225" width="5.7109375" style="1" customWidth="1"/>
    <col min="8226" max="8226" width="6" style="1" customWidth="1"/>
    <col min="8227" max="8448" width="9.140625" style="1"/>
    <col min="8449" max="8449" width="4.28515625" style="1" customWidth="1"/>
    <col min="8450" max="8450" width="13.140625" style="1" customWidth="1"/>
    <col min="8451" max="8451" width="7.140625" style="1" customWidth="1"/>
    <col min="8452" max="8452" width="5.85546875" style="1" customWidth="1"/>
    <col min="8453" max="8455" width="5.7109375" style="1" customWidth="1"/>
    <col min="8456" max="8456" width="6" style="1" customWidth="1"/>
    <col min="8457" max="8459" width="5.7109375" style="1" customWidth="1"/>
    <col min="8460" max="8460" width="6.42578125" style="1" customWidth="1"/>
    <col min="8461" max="8464" width="5.7109375" style="1" customWidth="1"/>
    <col min="8465" max="8465" width="7" style="1" customWidth="1"/>
    <col min="8466" max="8468" width="5.7109375" style="1" customWidth="1"/>
    <col min="8469" max="8469" width="6.140625" style="1" customWidth="1"/>
    <col min="8470" max="8477" width="5.7109375" style="1" customWidth="1"/>
    <col min="8478" max="8478" width="5.85546875" style="1" customWidth="1"/>
    <col min="8479" max="8479" width="6.28515625" style="1" customWidth="1"/>
    <col min="8480" max="8480" width="6.42578125" style="1" customWidth="1"/>
    <col min="8481" max="8481" width="5.7109375" style="1" customWidth="1"/>
    <col min="8482" max="8482" width="6" style="1" customWidth="1"/>
    <col min="8483" max="8704" width="9.140625" style="1"/>
    <col min="8705" max="8705" width="4.28515625" style="1" customWidth="1"/>
    <col min="8706" max="8706" width="13.140625" style="1" customWidth="1"/>
    <col min="8707" max="8707" width="7.140625" style="1" customWidth="1"/>
    <col min="8708" max="8708" width="5.85546875" style="1" customWidth="1"/>
    <col min="8709" max="8711" width="5.7109375" style="1" customWidth="1"/>
    <col min="8712" max="8712" width="6" style="1" customWidth="1"/>
    <col min="8713" max="8715" width="5.7109375" style="1" customWidth="1"/>
    <col min="8716" max="8716" width="6.42578125" style="1" customWidth="1"/>
    <col min="8717" max="8720" width="5.7109375" style="1" customWidth="1"/>
    <col min="8721" max="8721" width="7" style="1" customWidth="1"/>
    <col min="8722" max="8724" width="5.7109375" style="1" customWidth="1"/>
    <col min="8725" max="8725" width="6.140625" style="1" customWidth="1"/>
    <col min="8726" max="8733" width="5.7109375" style="1" customWidth="1"/>
    <col min="8734" max="8734" width="5.85546875" style="1" customWidth="1"/>
    <col min="8735" max="8735" width="6.28515625" style="1" customWidth="1"/>
    <col min="8736" max="8736" width="6.42578125" style="1" customWidth="1"/>
    <col min="8737" max="8737" width="5.7109375" style="1" customWidth="1"/>
    <col min="8738" max="8738" width="6" style="1" customWidth="1"/>
    <col min="8739" max="8960" width="9.140625" style="1"/>
    <col min="8961" max="8961" width="4.28515625" style="1" customWidth="1"/>
    <col min="8962" max="8962" width="13.140625" style="1" customWidth="1"/>
    <col min="8963" max="8963" width="7.140625" style="1" customWidth="1"/>
    <col min="8964" max="8964" width="5.85546875" style="1" customWidth="1"/>
    <col min="8965" max="8967" width="5.7109375" style="1" customWidth="1"/>
    <col min="8968" max="8968" width="6" style="1" customWidth="1"/>
    <col min="8969" max="8971" width="5.7109375" style="1" customWidth="1"/>
    <col min="8972" max="8972" width="6.42578125" style="1" customWidth="1"/>
    <col min="8973" max="8976" width="5.7109375" style="1" customWidth="1"/>
    <col min="8977" max="8977" width="7" style="1" customWidth="1"/>
    <col min="8978" max="8980" width="5.7109375" style="1" customWidth="1"/>
    <col min="8981" max="8981" width="6.140625" style="1" customWidth="1"/>
    <col min="8982" max="8989" width="5.7109375" style="1" customWidth="1"/>
    <col min="8990" max="8990" width="5.85546875" style="1" customWidth="1"/>
    <col min="8991" max="8991" width="6.28515625" style="1" customWidth="1"/>
    <col min="8992" max="8992" width="6.42578125" style="1" customWidth="1"/>
    <col min="8993" max="8993" width="5.7109375" style="1" customWidth="1"/>
    <col min="8994" max="8994" width="6" style="1" customWidth="1"/>
    <col min="8995" max="9216" width="9.140625" style="1"/>
    <col min="9217" max="9217" width="4.28515625" style="1" customWidth="1"/>
    <col min="9218" max="9218" width="13.140625" style="1" customWidth="1"/>
    <col min="9219" max="9219" width="7.140625" style="1" customWidth="1"/>
    <col min="9220" max="9220" width="5.85546875" style="1" customWidth="1"/>
    <col min="9221" max="9223" width="5.7109375" style="1" customWidth="1"/>
    <col min="9224" max="9224" width="6" style="1" customWidth="1"/>
    <col min="9225" max="9227" width="5.7109375" style="1" customWidth="1"/>
    <col min="9228" max="9228" width="6.42578125" style="1" customWidth="1"/>
    <col min="9229" max="9232" width="5.7109375" style="1" customWidth="1"/>
    <col min="9233" max="9233" width="7" style="1" customWidth="1"/>
    <col min="9234" max="9236" width="5.7109375" style="1" customWidth="1"/>
    <col min="9237" max="9237" width="6.140625" style="1" customWidth="1"/>
    <col min="9238" max="9245" width="5.7109375" style="1" customWidth="1"/>
    <col min="9246" max="9246" width="5.85546875" style="1" customWidth="1"/>
    <col min="9247" max="9247" width="6.28515625" style="1" customWidth="1"/>
    <col min="9248" max="9248" width="6.42578125" style="1" customWidth="1"/>
    <col min="9249" max="9249" width="5.7109375" style="1" customWidth="1"/>
    <col min="9250" max="9250" width="6" style="1" customWidth="1"/>
    <col min="9251" max="9472" width="9.140625" style="1"/>
    <col min="9473" max="9473" width="4.28515625" style="1" customWidth="1"/>
    <col min="9474" max="9474" width="13.140625" style="1" customWidth="1"/>
    <col min="9475" max="9475" width="7.140625" style="1" customWidth="1"/>
    <col min="9476" max="9476" width="5.85546875" style="1" customWidth="1"/>
    <col min="9477" max="9479" width="5.7109375" style="1" customWidth="1"/>
    <col min="9480" max="9480" width="6" style="1" customWidth="1"/>
    <col min="9481" max="9483" width="5.7109375" style="1" customWidth="1"/>
    <col min="9484" max="9484" width="6.42578125" style="1" customWidth="1"/>
    <col min="9485" max="9488" width="5.7109375" style="1" customWidth="1"/>
    <col min="9489" max="9489" width="7" style="1" customWidth="1"/>
    <col min="9490" max="9492" width="5.7109375" style="1" customWidth="1"/>
    <col min="9493" max="9493" width="6.140625" style="1" customWidth="1"/>
    <col min="9494" max="9501" width="5.7109375" style="1" customWidth="1"/>
    <col min="9502" max="9502" width="5.85546875" style="1" customWidth="1"/>
    <col min="9503" max="9503" width="6.28515625" style="1" customWidth="1"/>
    <col min="9504" max="9504" width="6.42578125" style="1" customWidth="1"/>
    <col min="9505" max="9505" width="5.7109375" style="1" customWidth="1"/>
    <col min="9506" max="9506" width="6" style="1" customWidth="1"/>
    <col min="9507" max="9728" width="9.140625" style="1"/>
    <col min="9729" max="9729" width="4.28515625" style="1" customWidth="1"/>
    <col min="9730" max="9730" width="13.140625" style="1" customWidth="1"/>
    <col min="9731" max="9731" width="7.140625" style="1" customWidth="1"/>
    <col min="9732" max="9732" width="5.85546875" style="1" customWidth="1"/>
    <col min="9733" max="9735" width="5.7109375" style="1" customWidth="1"/>
    <col min="9736" max="9736" width="6" style="1" customWidth="1"/>
    <col min="9737" max="9739" width="5.7109375" style="1" customWidth="1"/>
    <col min="9740" max="9740" width="6.42578125" style="1" customWidth="1"/>
    <col min="9741" max="9744" width="5.7109375" style="1" customWidth="1"/>
    <col min="9745" max="9745" width="7" style="1" customWidth="1"/>
    <col min="9746" max="9748" width="5.7109375" style="1" customWidth="1"/>
    <col min="9749" max="9749" width="6.140625" style="1" customWidth="1"/>
    <col min="9750" max="9757" width="5.7109375" style="1" customWidth="1"/>
    <col min="9758" max="9758" width="5.85546875" style="1" customWidth="1"/>
    <col min="9759" max="9759" width="6.28515625" style="1" customWidth="1"/>
    <col min="9760" max="9760" width="6.42578125" style="1" customWidth="1"/>
    <col min="9761" max="9761" width="5.7109375" style="1" customWidth="1"/>
    <col min="9762" max="9762" width="6" style="1" customWidth="1"/>
    <col min="9763" max="9984" width="9.140625" style="1"/>
    <col min="9985" max="9985" width="4.28515625" style="1" customWidth="1"/>
    <col min="9986" max="9986" width="13.140625" style="1" customWidth="1"/>
    <col min="9987" max="9987" width="7.140625" style="1" customWidth="1"/>
    <col min="9988" max="9988" width="5.85546875" style="1" customWidth="1"/>
    <col min="9989" max="9991" width="5.7109375" style="1" customWidth="1"/>
    <col min="9992" max="9992" width="6" style="1" customWidth="1"/>
    <col min="9993" max="9995" width="5.7109375" style="1" customWidth="1"/>
    <col min="9996" max="9996" width="6.42578125" style="1" customWidth="1"/>
    <col min="9997" max="10000" width="5.7109375" style="1" customWidth="1"/>
    <col min="10001" max="10001" width="7" style="1" customWidth="1"/>
    <col min="10002" max="10004" width="5.7109375" style="1" customWidth="1"/>
    <col min="10005" max="10005" width="6.140625" style="1" customWidth="1"/>
    <col min="10006" max="10013" width="5.7109375" style="1" customWidth="1"/>
    <col min="10014" max="10014" width="5.85546875" style="1" customWidth="1"/>
    <col min="10015" max="10015" width="6.28515625" style="1" customWidth="1"/>
    <col min="10016" max="10016" width="6.42578125" style="1" customWidth="1"/>
    <col min="10017" max="10017" width="5.7109375" style="1" customWidth="1"/>
    <col min="10018" max="10018" width="6" style="1" customWidth="1"/>
    <col min="10019" max="10240" width="9.140625" style="1"/>
    <col min="10241" max="10241" width="4.28515625" style="1" customWidth="1"/>
    <col min="10242" max="10242" width="13.140625" style="1" customWidth="1"/>
    <col min="10243" max="10243" width="7.140625" style="1" customWidth="1"/>
    <col min="10244" max="10244" width="5.85546875" style="1" customWidth="1"/>
    <col min="10245" max="10247" width="5.7109375" style="1" customWidth="1"/>
    <col min="10248" max="10248" width="6" style="1" customWidth="1"/>
    <col min="10249" max="10251" width="5.7109375" style="1" customWidth="1"/>
    <col min="10252" max="10252" width="6.42578125" style="1" customWidth="1"/>
    <col min="10253" max="10256" width="5.7109375" style="1" customWidth="1"/>
    <col min="10257" max="10257" width="7" style="1" customWidth="1"/>
    <col min="10258" max="10260" width="5.7109375" style="1" customWidth="1"/>
    <col min="10261" max="10261" width="6.140625" style="1" customWidth="1"/>
    <col min="10262" max="10269" width="5.7109375" style="1" customWidth="1"/>
    <col min="10270" max="10270" width="5.85546875" style="1" customWidth="1"/>
    <col min="10271" max="10271" width="6.28515625" style="1" customWidth="1"/>
    <col min="10272" max="10272" width="6.42578125" style="1" customWidth="1"/>
    <col min="10273" max="10273" width="5.7109375" style="1" customWidth="1"/>
    <col min="10274" max="10274" width="6" style="1" customWidth="1"/>
    <col min="10275" max="10496" width="9.140625" style="1"/>
    <col min="10497" max="10497" width="4.28515625" style="1" customWidth="1"/>
    <col min="10498" max="10498" width="13.140625" style="1" customWidth="1"/>
    <col min="10499" max="10499" width="7.140625" style="1" customWidth="1"/>
    <col min="10500" max="10500" width="5.85546875" style="1" customWidth="1"/>
    <col min="10501" max="10503" width="5.7109375" style="1" customWidth="1"/>
    <col min="10504" max="10504" width="6" style="1" customWidth="1"/>
    <col min="10505" max="10507" width="5.7109375" style="1" customWidth="1"/>
    <col min="10508" max="10508" width="6.42578125" style="1" customWidth="1"/>
    <col min="10509" max="10512" width="5.7109375" style="1" customWidth="1"/>
    <col min="10513" max="10513" width="7" style="1" customWidth="1"/>
    <col min="10514" max="10516" width="5.7109375" style="1" customWidth="1"/>
    <col min="10517" max="10517" width="6.140625" style="1" customWidth="1"/>
    <col min="10518" max="10525" width="5.7109375" style="1" customWidth="1"/>
    <col min="10526" max="10526" width="5.85546875" style="1" customWidth="1"/>
    <col min="10527" max="10527" width="6.28515625" style="1" customWidth="1"/>
    <col min="10528" max="10528" width="6.42578125" style="1" customWidth="1"/>
    <col min="10529" max="10529" width="5.7109375" style="1" customWidth="1"/>
    <col min="10530" max="10530" width="6" style="1" customWidth="1"/>
    <col min="10531" max="10752" width="9.140625" style="1"/>
    <col min="10753" max="10753" width="4.28515625" style="1" customWidth="1"/>
    <col min="10754" max="10754" width="13.140625" style="1" customWidth="1"/>
    <col min="10755" max="10755" width="7.140625" style="1" customWidth="1"/>
    <col min="10756" max="10756" width="5.85546875" style="1" customWidth="1"/>
    <col min="10757" max="10759" width="5.7109375" style="1" customWidth="1"/>
    <col min="10760" max="10760" width="6" style="1" customWidth="1"/>
    <col min="10761" max="10763" width="5.7109375" style="1" customWidth="1"/>
    <col min="10764" max="10764" width="6.42578125" style="1" customWidth="1"/>
    <col min="10765" max="10768" width="5.7109375" style="1" customWidth="1"/>
    <col min="10769" max="10769" width="7" style="1" customWidth="1"/>
    <col min="10770" max="10772" width="5.7109375" style="1" customWidth="1"/>
    <col min="10773" max="10773" width="6.140625" style="1" customWidth="1"/>
    <col min="10774" max="10781" width="5.7109375" style="1" customWidth="1"/>
    <col min="10782" max="10782" width="5.85546875" style="1" customWidth="1"/>
    <col min="10783" max="10783" width="6.28515625" style="1" customWidth="1"/>
    <col min="10784" max="10784" width="6.42578125" style="1" customWidth="1"/>
    <col min="10785" max="10785" width="5.7109375" style="1" customWidth="1"/>
    <col min="10786" max="10786" width="6" style="1" customWidth="1"/>
    <col min="10787" max="11008" width="9.140625" style="1"/>
    <col min="11009" max="11009" width="4.28515625" style="1" customWidth="1"/>
    <col min="11010" max="11010" width="13.140625" style="1" customWidth="1"/>
    <col min="11011" max="11011" width="7.140625" style="1" customWidth="1"/>
    <col min="11012" max="11012" width="5.85546875" style="1" customWidth="1"/>
    <col min="11013" max="11015" width="5.7109375" style="1" customWidth="1"/>
    <col min="11016" max="11016" width="6" style="1" customWidth="1"/>
    <col min="11017" max="11019" width="5.7109375" style="1" customWidth="1"/>
    <col min="11020" max="11020" width="6.42578125" style="1" customWidth="1"/>
    <col min="11021" max="11024" width="5.7109375" style="1" customWidth="1"/>
    <col min="11025" max="11025" width="7" style="1" customWidth="1"/>
    <col min="11026" max="11028" width="5.7109375" style="1" customWidth="1"/>
    <col min="11029" max="11029" width="6.140625" style="1" customWidth="1"/>
    <col min="11030" max="11037" width="5.7109375" style="1" customWidth="1"/>
    <col min="11038" max="11038" width="5.85546875" style="1" customWidth="1"/>
    <col min="11039" max="11039" width="6.28515625" style="1" customWidth="1"/>
    <col min="11040" max="11040" width="6.42578125" style="1" customWidth="1"/>
    <col min="11041" max="11041" width="5.7109375" style="1" customWidth="1"/>
    <col min="11042" max="11042" width="6" style="1" customWidth="1"/>
    <col min="11043" max="11264" width="9.140625" style="1"/>
    <col min="11265" max="11265" width="4.28515625" style="1" customWidth="1"/>
    <col min="11266" max="11266" width="13.140625" style="1" customWidth="1"/>
    <col min="11267" max="11267" width="7.140625" style="1" customWidth="1"/>
    <col min="11268" max="11268" width="5.85546875" style="1" customWidth="1"/>
    <col min="11269" max="11271" width="5.7109375" style="1" customWidth="1"/>
    <col min="11272" max="11272" width="6" style="1" customWidth="1"/>
    <col min="11273" max="11275" width="5.7109375" style="1" customWidth="1"/>
    <col min="11276" max="11276" width="6.42578125" style="1" customWidth="1"/>
    <col min="11277" max="11280" width="5.7109375" style="1" customWidth="1"/>
    <col min="11281" max="11281" width="7" style="1" customWidth="1"/>
    <col min="11282" max="11284" width="5.7109375" style="1" customWidth="1"/>
    <col min="11285" max="11285" width="6.140625" style="1" customWidth="1"/>
    <col min="11286" max="11293" width="5.7109375" style="1" customWidth="1"/>
    <col min="11294" max="11294" width="5.85546875" style="1" customWidth="1"/>
    <col min="11295" max="11295" width="6.28515625" style="1" customWidth="1"/>
    <col min="11296" max="11296" width="6.42578125" style="1" customWidth="1"/>
    <col min="11297" max="11297" width="5.7109375" style="1" customWidth="1"/>
    <col min="11298" max="11298" width="6" style="1" customWidth="1"/>
    <col min="11299" max="11520" width="9.140625" style="1"/>
    <col min="11521" max="11521" width="4.28515625" style="1" customWidth="1"/>
    <col min="11522" max="11522" width="13.140625" style="1" customWidth="1"/>
    <col min="11523" max="11523" width="7.140625" style="1" customWidth="1"/>
    <col min="11524" max="11524" width="5.85546875" style="1" customWidth="1"/>
    <col min="11525" max="11527" width="5.7109375" style="1" customWidth="1"/>
    <col min="11528" max="11528" width="6" style="1" customWidth="1"/>
    <col min="11529" max="11531" width="5.7109375" style="1" customWidth="1"/>
    <col min="11532" max="11532" width="6.42578125" style="1" customWidth="1"/>
    <col min="11533" max="11536" width="5.7109375" style="1" customWidth="1"/>
    <col min="11537" max="11537" width="7" style="1" customWidth="1"/>
    <col min="11538" max="11540" width="5.7109375" style="1" customWidth="1"/>
    <col min="11541" max="11541" width="6.140625" style="1" customWidth="1"/>
    <col min="11542" max="11549" width="5.7109375" style="1" customWidth="1"/>
    <col min="11550" max="11550" width="5.85546875" style="1" customWidth="1"/>
    <col min="11551" max="11551" width="6.28515625" style="1" customWidth="1"/>
    <col min="11552" max="11552" width="6.42578125" style="1" customWidth="1"/>
    <col min="11553" max="11553" width="5.7109375" style="1" customWidth="1"/>
    <col min="11554" max="11554" width="6" style="1" customWidth="1"/>
    <col min="11555" max="11776" width="9.140625" style="1"/>
    <col min="11777" max="11777" width="4.28515625" style="1" customWidth="1"/>
    <col min="11778" max="11778" width="13.140625" style="1" customWidth="1"/>
    <col min="11779" max="11779" width="7.140625" style="1" customWidth="1"/>
    <col min="11780" max="11780" width="5.85546875" style="1" customWidth="1"/>
    <col min="11781" max="11783" width="5.7109375" style="1" customWidth="1"/>
    <col min="11784" max="11784" width="6" style="1" customWidth="1"/>
    <col min="11785" max="11787" width="5.7109375" style="1" customWidth="1"/>
    <col min="11788" max="11788" width="6.42578125" style="1" customWidth="1"/>
    <col min="11789" max="11792" width="5.7109375" style="1" customWidth="1"/>
    <col min="11793" max="11793" width="7" style="1" customWidth="1"/>
    <col min="11794" max="11796" width="5.7109375" style="1" customWidth="1"/>
    <col min="11797" max="11797" width="6.140625" style="1" customWidth="1"/>
    <col min="11798" max="11805" width="5.7109375" style="1" customWidth="1"/>
    <col min="11806" max="11806" width="5.85546875" style="1" customWidth="1"/>
    <col min="11807" max="11807" width="6.28515625" style="1" customWidth="1"/>
    <col min="11808" max="11808" width="6.42578125" style="1" customWidth="1"/>
    <col min="11809" max="11809" width="5.7109375" style="1" customWidth="1"/>
    <col min="11810" max="11810" width="6" style="1" customWidth="1"/>
    <col min="11811" max="12032" width="9.140625" style="1"/>
    <col min="12033" max="12033" width="4.28515625" style="1" customWidth="1"/>
    <col min="12034" max="12034" width="13.140625" style="1" customWidth="1"/>
    <col min="12035" max="12035" width="7.140625" style="1" customWidth="1"/>
    <col min="12036" max="12036" width="5.85546875" style="1" customWidth="1"/>
    <col min="12037" max="12039" width="5.7109375" style="1" customWidth="1"/>
    <col min="12040" max="12040" width="6" style="1" customWidth="1"/>
    <col min="12041" max="12043" width="5.7109375" style="1" customWidth="1"/>
    <col min="12044" max="12044" width="6.42578125" style="1" customWidth="1"/>
    <col min="12045" max="12048" width="5.7109375" style="1" customWidth="1"/>
    <col min="12049" max="12049" width="7" style="1" customWidth="1"/>
    <col min="12050" max="12052" width="5.7109375" style="1" customWidth="1"/>
    <col min="12053" max="12053" width="6.140625" style="1" customWidth="1"/>
    <col min="12054" max="12061" width="5.7109375" style="1" customWidth="1"/>
    <col min="12062" max="12062" width="5.85546875" style="1" customWidth="1"/>
    <col min="12063" max="12063" width="6.28515625" style="1" customWidth="1"/>
    <col min="12064" max="12064" width="6.42578125" style="1" customWidth="1"/>
    <col min="12065" max="12065" width="5.7109375" style="1" customWidth="1"/>
    <col min="12066" max="12066" width="6" style="1" customWidth="1"/>
    <col min="12067" max="12288" width="9.140625" style="1"/>
    <col min="12289" max="12289" width="4.28515625" style="1" customWidth="1"/>
    <col min="12290" max="12290" width="13.140625" style="1" customWidth="1"/>
    <col min="12291" max="12291" width="7.140625" style="1" customWidth="1"/>
    <col min="12292" max="12292" width="5.85546875" style="1" customWidth="1"/>
    <col min="12293" max="12295" width="5.7109375" style="1" customWidth="1"/>
    <col min="12296" max="12296" width="6" style="1" customWidth="1"/>
    <col min="12297" max="12299" width="5.7109375" style="1" customWidth="1"/>
    <col min="12300" max="12300" width="6.42578125" style="1" customWidth="1"/>
    <col min="12301" max="12304" width="5.7109375" style="1" customWidth="1"/>
    <col min="12305" max="12305" width="7" style="1" customWidth="1"/>
    <col min="12306" max="12308" width="5.7109375" style="1" customWidth="1"/>
    <col min="12309" max="12309" width="6.140625" style="1" customWidth="1"/>
    <col min="12310" max="12317" width="5.7109375" style="1" customWidth="1"/>
    <col min="12318" max="12318" width="5.85546875" style="1" customWidth="1"/>
    <col min="12319" max="12319" width="6.28515625" style="1" customWidth="1"/>
    <col min="12320" max="12320" width="6.42578125" style="1" customWidth="1"/>
    <col min="12321" max="12321" width="5.7109375" style="1" customWidth="1"/>
    <col min="12322" max="12322" width="6" style="1" customWidth="1"/>
    <col min="12323" max="12544" width="9.140625" style="1"/>
    <col min="12545" max="12545" width="4.28515625" style="1" customWidth="1"/>
    <col min="12546" max="12546" width="13.140625" style="1" customWidth="1"/>
    <col min="12547" max="12547" width="7.140625" style="1" customWidth="1"/>
    <col min="12548" max="12548" width="5.85546875" style="1" customWidth="1"/>
    <col min="12549" max="12551" width="5.7109375" style="1" customWidth="1"/>
    <col min="12552" max="12552" width="6" style="1" customWidth="1"/>
    <col min="12553" max="12555" width="5.7109375" style="1" customWidth="1"/>
    <col min="12556" max="12556" width="6.42578125" style="1" customWidth="1"/>
    <col min="12557" max="12560" width="5.7109375" style="1" customWidth="1"/>
    <col min="12561" max="12561" width="7" style="1" customWidth="1"/>
    <col min="12562" max="12564" width="5.7109375" style="1" customWidth="1"/>
    <col min="12565" max="12565" width="6.140625" style="1" customWidth="1"/>
    <col min="12566" max="12573" width="5.7109375" style="1" customWidth="1"/>
    <col min="12574" max="12574" width="5.85546875" style="1" customWidth="1"/>
    <col min="12575" max="12575" width="6.28515625" style="1" customWidth="1"/>
    <col min="12576" max="12576" width="6.42578125" style="1" customWidth="1"/>
    <col min="12577" max="12577" width="5.7109375" style="1" customWidth="1"/>
    <col min="12578" max="12578" width="6" style="1" customWidth="1"/>
    <col min="12579" max="12800" width="9.140625" style="1"/>
    <col min="12801" max="12801" width="4.28515625" style="1" customWidth="1"/>
    <col min="12802" max="12802" width="13.140625" style="1" customWidth="1"/>
    <col min="12803" max="12803" width="7.140625" style="1" customWidth="1"/>
    <col min="12804" max="12804" width="5.85546875" style="1" customWidth="1"/>
    <col min="12805" max="12807" width="5.7109375" style="1" customWidth="1"/>
    <col min="12808" max="12808" width="6" style="1" customWidth="1"/>
    <col min="12809" max="12811" width="5.7109375" style="1" customWidth="1"/>
    <col min="12812" max="12812" width="6.42578125" style="1" customWidth="1"/>
    <col min="12813" max="12816" width="5.7109375" style="1" customWidth="1"/>
    <col min="12817" max="12817" width="7" style="1" customWidth="1"/>
    <col min="12818" max="12820" width="5.7109375" style="1" customWidth="1"/>
    <col min="12821" max="12821" width="6.140625" style="1" customWidth="1"/>
    <col min="12822" max="12829" width="5.7109375" style="1" customWidth="1"/>
    <col min="12830" max="12830" width="5.85546875" style="1" customWidth="1"/>
    <col min="12831" max="12831" width="6.28515625" style="1" customWidth="1"/>
    <col min="12832" max="12832" width="6.42578125" style="1" customWidth="1"/>
    <col min="12833" max="12833" width="5.7109375" style="1" customWidth="1"/>
    <col min="12834" max="12834" width="6" style="1" customWidth="1"/>
    <col min="12835" max="13056" width="9.140625" style="1"/>
    <col min="13057" max="13057" width="4.28515625" style="1" customWidth="1"/>
    <col min="13058" max="13058" width="13.140625" style="1" customWidth="1"/>
    <col min="13059" max="13059" width="7.140625" style="1" customWidth="1"/>
    <col min="13060" max="13060" width="5.85546875" style="1" customWidth="1"/>
    <col min="13061" max="13063" width="5.7109375" style="1" customWidth="1"/>
    <col min="13064" max="13064" width="6" style="1" customWidth="1"/>
    <col min="13065" max="13067" width="5.7109375" style="1" customWidth="1"/>
    <col min="13068" max="13068" width="6.42578125" style="1" customWidth="1"/>
    <col min="13069" max="13072" width="5.7109375" style="1" customWidth="1"/>
    <col min="13073" max="13073" width="7" style="1" customWidth="1"/>
    <col min="13074" max="13076" width="5.7109375" style="1" customWidth="1"/>
    <col min="13077" max="13077" width="6.140625" style="1" customWidth="1"/>
    <col min="13078" max="13085" width="5.7109375" style="1" customWidth="1"/>
    <col min="13086" max="13086" width="5.85546875" style="1" customWidth="1"/>
    <col min="13087" max="13087" width="6.28515625" style="1" customWidth="1"/>
    <col min="13088" max="13088" width="6.42578125" style="1" customWidth="1"/>
    <col min="13089" max="13089" width="5.7109375" style="1" customWidth="1"/>
    <col min="13090" max="13090" width="6" style="1" customWidth="1"/>
    <col min="13091" max="13312" width="9.140625" style="1"/>
    <col min="13313" max="13313" width="4.28515625" style="1" customWidth="1"/>
    <col min="13314" max="13314" width="13.140625" style="1" customWidth="1"/>
    <col min="13315" max="13315" width="7.140625" style="1" customWidth="1"/>
    <col min="13316" max="13316" width="5.85546875" style="1" customWidth="1"/>
    <col min="13317" max="13319" width="5.7109375" style="1" customWidth="1"/>
    <col min="13320" max="13320" width="6" style="1" customWidth="1"/>
    <col min="13321" max="13323" width="5.7109375" style="1" customWidth="1"/>
    <col min="13324" max="13324" width="6.42578125" style="1" customWidth="1"/>
    <col min="13325" max="13328" width="5.7109375" style="1" customWidth="1"/>
    <col min="13329" max="13329" width="7" style="1" customWidth="1"/>
    <col min="13330" max="13332" width="5.7109375" style="1" customWidth="1"/>
    <col min="13333" max="13333" width="6.140625" style="1" customWidth="1"/>
    <col min="13334" max="13341" width="5.7109375" style="1" customWidth="1"/>
    <col min="13342" max="13342" width="5.85546875" style="1" customWidth="1"/>
    <col min="13343" max="13343" width="6.28515625" style="1" customWidth="1"/>
    <col min="13344" max="13344" width="6.42578125" style="1" customWidth="1"/>
    <col min="13345" max="13345" width="5.7109375" style="1" customWidth="1"/>
    <col min="13346" max="13346" width="6" style="1" customWidth="1"/>
    <col min="13347" max="13568" width="9.140625" style="1"/>
    <col min="13569" max="13569" width="4.28515625" style="1" customWidth="1"/>
    <col min="13570" max="13570" width="13.140625" style="1" customWidth="1"/>
    <col min="13571" max="13571" width="7.140625" style="1" customWidth="1"/>
    <col min="13572" max="13572" width="5.85546875" style="1" customWidth="1"/>
    <col min="13573" max="13575" width="5.7109375" style="1" customWidth="1"/>
    <col min="13576" max="13576" width="6" style="1" customWidth="1"/>
    <col min="13577" max="13579" width="5.7109375" style="1" customWidth="1"/>
    <col min="13580" max="13580" width="6.42578125" style="1" customWidth="1"/>
    <col min="13581" max="13584" width="5.7109375" style="1" customWidth="1"/>
    <col min="13585" max="13585" width="7" style="1" customWidth="1"/>
    <col min="13586" max="13588" width="5.7109375" style="1" customWidth="1"/>
    <col min="13589" max="13589" width="6.140625" style="1" customWidth="1"/>
    <col min="13590" max="13597" width="5.7109375" style="1" customWidth="1"/>
    <col min="13598" max="13598" width="5.85546875" style="1" customWidth="1"/>
    <col min="13599" max="13599" width="6.28515625" style="1" customWidth="1"/>
    <col min="13600" max="13600" width="6.42578125" style="1" customWidth="1"/>
    <col min="13601" max="13601" width="5.7109375" style="1" customWidth="1"/>
    <col min="13602" max="13602" width="6" style="1" customWidth="1"/>
    <col min="13603" max="13824" width="9.140625" style="1"/>
    <col min="13825" max="13825" width="4.28515625" style="1" customWidth="1"/>
    <col min="13826" max="13826" width="13.140625" style="1" customWidth="1"/>
    <col min="13827" max="13827" width="7.140625" style="1" customWidth="1"/>
    <col min="13828" max="13828" width="5.85546875" style="1" customWidth="1"/>
    <col min="13829" max="13831" width="5.7109375" style="1" customWidth="1"/>
    <col min="13832" max="13832" width="6" style="1" customWidth="1"/>
    <col min="13833" max="13835" width="5.7109375" style="1" customWidth="1"/>
    <col min="13836" max="13836" width="6.42578125" style="1" customWidth="1"/>
    <col min="13837" max="13840" width="5.7109375" style="1" customWidth="1"/>
    <col min="13841" max="13841" width="7" style="1" customWidth="1"/>
    <col min="13842" max="13844" width="5.7109375" style="1" customWidth="1"/>
    <col min="13845" max="13845" width="6.140625" style="1" customWidth="1"/>
    <col min="13846" max="13853" width="5.7109375" style="1" customWidth="1"/>
    <col min="13854" max="13854" width="5.85546875" style="1" customWidth="1"/>
    <col min="13855" max="13855" width="6.28515625" style="1" customWidth="1"/>
    <col min="13856" max="13856" width="6.42578125" style="1" customWidth="1"/>
    <col min="13857" max="13857" width="5.7109375" style="1" customWidth="1"/>
    <col min="13858" max="13858" width="6" style="1" customWidth="1"/>
    <col min="13859" max="14080" width="9.140625" style="1"/>
    <col min="14081" max="14081" width="4.28515625" style="1" customWidth="1"/>
    <col min="14082" max="14082" width="13.140625" style="1" customWidth="1"/>
    <col min="14083" max="14083" width="7.140625" style="1" customWidth="1"/>
    <col min="14084" max="14084" width="5.85546875" style="1" customWidth="1"/>
    <col min="14085" max="14087" width="5.7109375" style="1" customWidth="1"/>
    <col min="14088" max="14088" width="6" style="1" customWidth="1"/>
    <col min="14089" max="14091" width="5.7109375" style="1" customWidth="1"/>
    <col min="14092" max="14092" width="6.42578125" style="1" customWidth="1"/>
    <col min="14093" max="14096" width="5.7109375" style="1" customWidth="1"/>
    <col min="14097" max="14097" width="7" style="1" customWidth="1"/>
    <col min="14098" max="14100" width="5.7109375" style="1" customWidth="1"/>
    <col min="14101" max="14101" width="6.140625" style="1" customWidth="1"/>
    <col min="14102" max="14109" width="5.7109375" style="1" customWidth="1"/>
    <col min="14110" max="14110" width="5.85546875" style="1" customWidth="1"/>
    <col min="14111" max="14111" width="6.28515625" style="1" customWidth="1"/>
    <col min="14112" max="14112" width="6.42578125" style="1" customWidth="1"/>
    <col min="14113" max="14113" width="5.7109375" style="1" customWidth="1"/>
    <col min="14114" max="14114" width="6" style="1" customWidth="1"/>
    <col min="14115" max="14336" width="9.140625" style="1"/>
    <col min="14337" max="14337" width="4.28515625" style="1" customWidth="1"/>
    <col min="14338" max="14338" width="13.140625" style="1" customWidth="1"/>
    <col min="14339" max="14339" width="7.140625" style="1" customWidth="1"/>
    <col min="14340" max="14340" width="5.85546875" style="1" customWidth="1"/>
    <col min="14341" max="14343" width="5.7109375" style="1" customWidth="1"/>
    <col min="14344" max="14344" width="6" style="1" customWidth="1"/>
    <col min="14345" max="14347" width="5.7109375" style="1" customWidth="1"/>
    <col min="14348" max="14348" width="6.42578125" style="1" customWidth="1"/>
    <col min="14349" max="14352" width="5.7109375" style="1" customWidth="1"/>
    <col min="14353" max="14353" width="7" style="1" customWidth="1"/>
    <col min="14354" max="14356" width="5.7109375" style="1" customWidth="1"/>
    <col min="14357" max="14357" width="6.140625" style="1" customWidth="1"/>
    <col min="14358" max="14365" width="5.7109375" style="1" customWidth="1"/>
    <col min="14366" max="14366" width="5.85546875" style="1" customWidth="1"/>
    <col min="14367" max="14367" width="6.28515625" style="1" customWidth="1"/>
    <col min="14368" max="14368" width="6.42578125" style="1" customWidth="1"/>
    <col min="14369" max="14369" width="5.7109375" style="1" customWidth="1"/>
    <col min="14370" max="14370" width="6" style="1" customWidth="1"/>
    <col min="14371" max="14592" width="9.140625" style="1"/>
    <col min="14593" max="14593" width="4.28515625" style="1" customWidth="1"/>
    <col min="14594" max="14594" width="13.140625" style="1" customWidth="1"/>
    <col min="14595" max="14595" width="7.140625" style="1" customWidth="1"/>
    <col min="14596" max="14596" width="5.85546875" style="1" customWidth="1"/>
    <col min="14597" max="14599" width="5.7109375" style="1" customWidth="1"/>
    <col min="14600" max="14600" width="6" style="1" customWidth="1"/>
    <col min="14601" max="14603" width="5.7109375" style="1" customWidth="1"/>
    <col min="14604" max="14604" width="6.42578125" style="1" customWidth="1"/>
    <col min="14605" max="14608" width="5.7109375" style="1" customWidth="1"/>
    <col min="14609" max="14609" width="7" style="1" customWidth="1"/>
    <col min="14610" max="14612" width="5.7109375" style="1" customWidth="1"/>
    <col min="14613" max="14613" width="6.140625" style="1" customWidth="1"/>
    <col min="14614" max="14621" width="5.7109375" style="1" customWidth="1"/>
    <col min="14622" max="14622" width="5.85546875" style="1" customWidth="1"/>
    <col min="14623" max="14623" width="6.28515625" style="1" customWidth="1"/>
    <col min="14624" max="14624" width="6.42578125" style="1" customWidth="1"/>
    <col min="14625" max="14625" width="5.7109375" style="1" customWidth="1"/>
    <col min="14626" max="14626" width="6" style="1" customWidth="1"/>
    <col min="14627" max="14848" width="9.140625" style="1"/>
    <col min="14849" max="14849" width="4.28515625" style="1" customWidth="1"/>
    <col min="14850" max="14850" width="13.140625" style="1" customWidth="1"/>
    <col min="14851" max="14851" width="7.140625" style="1" customWidth="1"/>
    <col min="14852" max="14852" width="5.85546875" style="1" customWidth="1"/>
    <col min="14853" max="14855" width="5.7109375" style="1" customWidth="1"/>
    <col min="14856" max="14856" width="6" style="1" customWidth="1"/>
    <col min="14857" max="14859" width="5.7109375" style="1" customWidth="1"/>
    <col min="14860" max="14860" width="6.42578125" style="1" customWidth="1"/>
    <col min="14861" max="14864" width="5.7109375" style="1" customWidth="1"/>
    <col min="14865" max="14865" width="7" style="1" customWidth="1"/>
    <col min="14866" max="14868" width="5.7109375" style="1" customWidth="1"/>
    <col min="14869" max="14869" width="6.140625" style="1" customWidth="1"/>
    <col min="14870" max="14877" width="5.7109375" style="1" customWidth="1"/>
    <col min="14878" max="14878" width="5.85546875" style="1" customWidth="1"/>
    <col min="14879" max="14879" width="6.28515625" style="1" customWidth="1"/>
    <col min="14880" max="14880" width="6.42578125" style="1" customWidth="1"/>
    <col min="14881" max="14881" width="5.7109375" style="1" customWidth="1"/>
    <col min="14882" max="14882" width="6" style="1" customWidth="1"/>
    <col min="14883" max="15104" width="9.140625" style="1"/>
    <col min="15105" max="15105" width="4.28515625" style="1" customWidth="1"/>
    <col min="15106" max="15106" width="13.140625" style="1" customWidth="1"/>
    <col min="15107" max="15107" width="7.140625" style="1" customWidth="1"/>
    <col min="15108" max="15108" width="5.85546875" style="1" customWidth="1"/>
    <col min="15109" max="15111" width="5.7109375" style="1" customWidth="1"/>
    <col min="15112" max="15112" width="6" style="1" customWidth="1"/>
    <col min="15113" max="15115" width="5.7109375" style="1" customWidth="1"/>
    <col min="15116" max="15116" width="6.42578125" style="1" customWidth="1"/>
    <col min="15117" max="15120" width="5.7109375" style="1" customWidth="1"/>
    <col min="15121" max="15121" width="7" style="1" customWidth="1"/>
    <col min="15122" max="15124" width="5.7109375" style="1" customWidth="1"/>
    <col min="15125" max="15125" width="6.140625" style="1" customWidth="1"/>
    <col min="15126" max="15133" width="5.7109375" style="1" customWidth="1"/>
    <col min="15134" max="15134" width="5.85546875" style="1" customWidth="1"/>
    <col min="15135" max="15135" width="6.28515625" style="1" customWidth="1"/>
    <col min="15136" max="15136" width="6.42578125" style="1" customWidth="1"/>
    <col min="15137" max="15137" width="5.7109375" style="1" customWidth="1"/>
    <col min="15138" max="15138" width="6" style="1" customWidth="1"/>
    <col min="15139" max="15360" width="9.140625" style="1"/>
    <col min="15361" max="15361" width="4.28515625" style="1" customWidth="1"/>
    <col min="15362" max="15362" width="13.140625" style="1" customWidth="1"/>
    <col min="15363" max="15363" width="7.140625" style="1" customWidth="1"/>
    <col min="15364" max="15364" width="5.85546875" style="1" customWidth="1"/>
    <col min="15365" max="15367" width="5.7109375" style="1" customWidth="1"/>
    <col min="15368" max="15368" width="6" style="1" customWidth="1"/>
    <col min="15369" max="15371" width="5.7109375" style="1" customWidth="1"/>
    <col min="15372" max="15372" width="6.42578125" style="1" customWidth="1"/>
    <col min="15373" max="15376" width="5.7109375" style="1" customWidth="1"/>
    <col min="15377" max="15377" width="7" style="1" customWidth="1"/>
    <col min="15378" max="15380" width="5.7109375" style="1" customWidth="1"/>
    <col min="15381" max="15381" width="6.140625" style="1" customWidth="1"/>
    <col min="15382" max="15389" width="5.7109375" style="1" customWidth="1"/>
    <col min="15390" max="15390" width="5.85546875" style="1" customWidth="1"/>
    <col min="15391" max="15391" width="6.28515625" style="1" customWidth="1"/>
    <col min="15392" max="15392" width="6.42578125" style="1" customWidth="1"/>
    <col min="15393" max="15393" width="5.7109375" style="1" customWidth="1"/>
    <col min="15394" max="15394" width="6" style="1" customWidth="1"/>
    <col min="15395" max="15616" width="9.140625" style="1"/>
    <col min="15617" max="15617" width="4.28515625" style="1" customWidth="1"/>
    <col min="15618" max="15618" width="13.140625" style="1" customWidth="1"/>
    <col min="15619" max="15619" width="7.140625" style="1" customWidth="1"/>
    <col min="15620" max="15620" width="5.85546875" style="1" customWidth="1"/>
    <col min="15621" max="15623" width="5.7109375" style="1" customWidth="1"/>
    <col min="15624" max="15624" width="6" style="1" customWidth="1"/>
    <col min="15625" max="15627" width="5.7109375" style="1" customWidth="1"/>
    <col min="15628" max="15628" width="6.42578125" style="1" customWidth="1"/>
    <col min="15629" max="15632" width="5.7109375" style="1" customWidth="1"/>
    <col min="15633" max="15633" width="7" style="1" customWidth="1"/>
    <col min="15634" max="15636" width="5.7109375" style="1" customWidth="1"/>
    <col min="15637" max="15637" width="6.140625" style="1" customWidth="1"/>
    <col min="15638" max="15645" width="5.7109375" style="1" customWidth="1"/>
    <col min="15646" max="15646" width="5.85546875" style="1" customWidth="1"/>
    <col min="15647" max="15647" width="6.28515625" style="1" customWidth="1"/>
    <col min="15648" max="15648" width="6.42578125" style="1" customWidth="1"/>
    <col min="15649" max="15649" width="5.7109375" style="1" customWidth="1"/>
    <col min="15650" max="15650" width="6" style="1" customWidth="1"/>
    <col min="15651" max="15872" width="9.140625" style="1"/>
    <col min="15873" max="15873" width="4.28515625" style="1" customWidth="1"/>
    <col min="15874" max="15874" width="13.140625" style="1" customWidth="1"/>
    <col min="15875" max="15875" width="7.140625" style="1" customWidth="1"/>
    <col min="15876" max="15876" width="5.85546875" style="1" customWidth="1"/>
    <col min="15877" max="15879" width="5.7109375" style="1" customWidth="1"/>
    <col min="15880" max="15880" width="6" style="1" customWidth="1"/>
    <col min="15881" max="15883" width="5.7109375" style="1" customWidth="1"/>
    <col min="15884" max="15884" width="6.42578125" style="1" customWidth="1"/>
    <col min="15885" max="15888" width="5.7109375" style="1" customWidth="1"/>
    <col min="15889" max="15889" width="7" style="1" customWidth="1"/>
    <col min="15890" max="15892" width="5.7109375" style="1" customWidth="1"/>
    <col min="15893" max="15893" width="6.140625" style="1" customWidth="1"/>
    <col min="15894" max="15901" width="5.7109375" style="1" customWidth="1"/>
    <col min="15902" max="15902" width="5.85546875" style="1" customWidth="1"/>
    <col min="15903" max="15903" width="6.28515625" style="1" customWidth="1"/>
    <col min="15904" max="15904" width="6.42578125" style="1" customWidth="1"/>
    <col min="15905" max="15905" width="5.7109375" style="1" customWidth="1"/>
    <col min="15906" max="15906" width="6" style="1" customWidth="1"/>
    <col min="15907" max="16128" width="9.140625" style="1"/>
    <col min="16129" max="16129" width="4.28515625" style="1" customWidth="1"/>
    <col min="16130" max="16130" width="13.140625" style="1" customWidth="1"/>
    <col min="16131" max="16131" width="7.140625" style="1" customWidth="1"/>
    <col min="16132" max="16132" width="5.85546875" style="1" customWidth="1"/>
    <col min="16133" max="16135" width="5.7109375" style="1" customWidth="1"/>
    <col min="16136" max="16136" width="6" style="1" customWidth="1"/>
    <col min="16137" max="16139" width="5.7109375" style="1" customWidth="1"/>
    <col min="16140" max="16140" width="6.42578125" style="1" customWidth="1"/>
    <col min="16141" max="16144" width="5.7109375" style="1" customWidth="1"/>
    <col min="16145" max="16145" width="7" style="1" customWidth="1"/>
    <col min="16146" max="16148" width="5.7109375" style="1" customWidth="1"/>
    <col min="16149" max="16149" width="6.140625" style="1" customWidth="1"/>
    <col min="16150" max="16157" width="5.7109375" style="1" customWidth="1"/>
    <col min="16158" max="16158" width="5.85546875" style="1" customWidth="1"/>
    <col min="16159" max="16159" width="6.28515625" style="1" customWidth="1"/>
    <col min="16160" max="16160" width="6.42578125" style="1" customWidth="1"/>
    <col min="16161" max="16161" width="5.7109375" style="1" customWidth="1"/>
    <col min="16162" max="16162" width="6" style="1" customWidth="1"/>
    <col min="16163" max="16384" width="9.140625" style="1"/>
  </cols>
  <sheetData>
    <row r="1" spans="1:34" ht="13.5" thickBot="1" x14ac:dyDescent="0.25"/>
    <row r="2" spans="1:34" x14ac:dyDescent="0.2">
      <c r="A2" s="156" t="s">
        <v>0</v>
      </c>
      <c r="B2" s="157"/>
      <c r="C2" s="2" t="s">
        <v>1</v>
      </c>
      <c r="D2" s="2" t="s">
        <v>2</v>
      </c>
      <c r="E2" s="2" t="s">
        <v>3</v>
      </c>
      <c r="F2" s="2"/>
      <c r="G2" s="2" t="s">
        <v>4</v>
      </c>
      <c r="H2" s="2" t="s">
        <v>5</v>
      </c>
      <c r="I2" s="2" t="s">
        <v>6</v>
      </c>
      <c r="J2" s="2" t="s">
        <v>7</v>
      </c>
      <c r="K2" s="2"/>
      <c r="L2" s="2" t="s">
        <v>8</v>
      </c>
      <c r="M2" s="2" t="s">
        <v>9</v>
      </c>
      <c r="N2" s="2" t="s">
        <v>10</v>
      </c>
      <c r="O2" s="2" t="s">
        <v>11</v>
      </c>
      <c r="P2" s="2"/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19</v>
      </c>
      <c r="Y2" s="2" t="s">
        <v>21</v>
      </c>
      <c r="Z2" s="2"/>
      <c r="AA2" s="2" t="s">
        <v>20</v>
      </c>
      <c r="AB2" s="2" t="s">
        <v>22</v>
      </c>
      <c r="AC2" s="2" t="s">
        <v>23</v>
      </c>
      <c r="AD2" s="2" t="s">
        <v>24</v>
      </c>
      <c r="AE2" s="2" t="s">
        <v>25</v>
      </c>
      <c r="AF2" s="2" t="s">
        <v>26</v>
      </c>
      <c r="AG2" s="3" t="s">
        <v>27</v>
      </c>
      <c r="AH2" s="43"/>
    </row>
    <row r="3" spans="1:34" ht="60.75" customHeight="1" x14ac:dyDescent="0.2">
      <c r="A3" s="158"/>
      <c r="B3" s="159"/>
      <c r="C3" s="44" t="s">
        <v>28</v>
      </c>
      <c r="D3" s="44" t="s">
        <v>29</v>
      </c>
      <c r="E3" s="44" t="s">
        <v>30</v>
      </c>
      <c r="F3" s="44" t="s">
        <v>86</v>
      </c>
      <c r="G3" s="44" t="s">
        <v>91</v>
      </c>
      <c r="H3" s="44" t="s">
        <v>52</v>
      </c>
      <c r="I3" s="44" t="s">
        <v>92</v>
      </c>
      <c r="J3" s="44" t="s">
        <v>31</v>
      </c>
      <c r="K3" s="44" t="s">
        <v>87</v>
      </c>
      <c r="L3" s="44" t="s">
        <v>32</v>
      </c>
      <c r="M3" s="44" t="s">
        <v>33</v>
      </c>
      <c r="N3" s="44" t="s">
        <v>34</v>
      </c>
      <c r="O3" s="44" t="s">
        <v>35</v>
      </c>
      <c r="P3" s="44" t="s">
        <v>88</v>
      </c>
      <c r="Q3" s="44" t="s">
        <v>36</v>
      </c>
      <c r="R3" s="44" t="s">
        <v>37</v>
      </c>
      <c r="S3" s="44" t="s">
        <v>38</v>
      </c>
      <c r="T3" s="44" t="s">
        <v>39</v>
      </c>
      <c r="U3" s="44" t="s">
        <v>40</v>
      </c>
      <c r="V3" s="44" t="s">
        <v>41</v>
      </c>
      <c r="W3" s="44" t="s">
        <v>42</v>
      </c>
      <c r="X3" s="44" t="s">
        <v>43</v>
      </c>
      <c r="Y3" s="44" t="s">
        <v>45</v>
      </c>
      <c r="Z3" s="44" t="s">
        <v>89</v>
      </c>
      <c r="AA3" s="44" t="s">
        <v>44</v>
      </c>
      <c r="AB3" s="44" t="s">
        <v>46</v>
      </c>
      <c r="AC3" s="44" t="s">
        <v>47</v>
      </c>
      <c r="AD3" s="44" t="s">
        <v>48</v>
      </c>
      <c r="AE3" s="44" t="s">
        <v>49</v>
      </c>
      <c r="AF3" s="44" t="s">
        <v>50</v>
      </c>
      <c r="AG3" s="44" t="s">
        <v>51</v>
      </c>
      <c r="AH3" s="44" t="s">
        <v>90</v>
      </c>
    </row>
    <row r="4" spans="1:34" ht="38.25" x14ac:dyDescent="0.2">
      <c r="A4" s="46" t="s">
        <v>93</v>
      </c>
      <c r="B4" s="50"/>
      <c r="C4" s="48">
        <v>0.32516989809983349</v>
      </c>
      <c r="D4" s="48">
        <v>0.23090833951326165</v>
      </c>
      <c r="E4" s="48">
        <v>0.44392176238690484</v>
      </c>
      <c r="F4" s="48">
        <f>SUM(C4:E4)</f>
        <v>1</v>
      </c>
      <c r="G4" s="48">
        <v>0.50238148993028031</v>
      </c>
      <c r="H4" s="48">
        <v>0.30515873809252458</v>
      </c>
      <c r="I4" s="48">
        <v>0.13991611599647932</v>
      </c>
      <c r="J4" s="48">
        <v>5.2543655980715746E-2</v>
      </c>
      <c r="K4" s="48">
        <f>SUM(G4:J4)</f>
        <v>1</v>
      </c>
      <c r="L4" s="48">
        <v>0.18448375172312909</v>
      </c>
      <c r="M4" s="48">
        <v>0.37893720014601529</v>
      </c>
      <c r="N4" s="48">
        <v>0.36932940349367555</v>
      </c>
      <c r="O4" s="48">
        <v>6.7249644637180028E-2</v>
      </c>
      <c r="P4" s="48">
        <f>SUM(L4:O4)</f>
        <v>1</v>
      </c>
      <c r="Q4" s="48">
        <v>0.34653769075132695</v>
      </c>
      <c r="R4" s="48">
        <v>4.332027757706592E-2</v>
      </c>
      <c r="S4" s="48">
        <v>5.9079199407088133E-2</v>
      </c>
      <c r="T4" s="48">
        <v>0.16592114024027407</v>
      </c>
      <c r="U4" s="48">
        <v>5.4344405119965987E-2</v>
      </c>
      <c r="V4" s="48">
        <v>5.4629863465022153E-2</v>
      </c>
      <c r="W4" s="48">
        <v>0.10807638544701303</v>
      </c>
      <c r="X4" s="48">
        <v>5.1117123878064663E-2</v>
      </c>
      <c r="Y4" s="48">
        <v>0.11697391411417911</v>
      </c>
      <c r="Z4" s="48">
        <f>SUM(Q4:Y4)</f>
        <v>1</v>
      </c>
      <c r="AA4" s="48">
        <v>0.13267637061400392</v>
      </c>
      <c r="AB4" s="48">
        <v>0.34399379748691433</v>
      </c>
      <c r="AC4" s="48">
        <v>0.26817292051526698</v>
      </c>
      <c r="AD4" s="48">
        <v>1.9856658269183251E-2</v>
      </c>
      <c r="AE4" s="48">
        <v>0.14044990645602767</v>
      </c>
      <c r="AF4" s="48">
        <v>2.8415628706861672E-2</v>
      </c>
      <c r="AG4" s="48">
        <v>6.6434717951742175E-2</v>
      </c>
      <c r="AH4" s="48">
        <f>SUM(AA4:AG4)</f>
        <v>0.99999999999999989</v>
      </c>
    </row>
    <row r="5" spans="1:34" ht="30.75" customHeight="1" x14ac:dyDescent="0.2">
      <c r="A5" s="46" t="s">
        <v>101</v>
      </c>
      <c r="B5" s="46"/>
      <c r="C5" s="47">
        <v>0.40721909580842514</v>
      </c>
      <c r="D5" s="47">
        <v>5.2182688466686757E-2</v>
      </c>
      <c r="E5" s="47">
        <v>0.54059821572488809</v>
      </c>
      <c r="F5" s="47">
        <f>SUM(C5:E5)</f>
        <v>1</v>
      </c>
      <c r="G5" s="47">
        <v>0.36931683189701725</v>
      </c>
      <c r="H5" s="47">
        <v>0.63068316810298286</v>
      </c>
      <c r="I5" s="47">
        <v>0</v>
      </c>
      <c r="J5" s="47">
        <v>0</v>
      </c>
      <c r="K5" s="47">
        <f>SUM(G5:J5)</f>
        <v>1</v>
      </c>
      <c r="L5" s="47">
        <v>0.15231489529713693</v>
      </c>
      <c r="M5" s="47">
        <v>0.60143964595199029</v>
      </c>
      <c r="N5" s="47">
        <v>0.24106850840775634</v>
      </c>
      <c r="O5" s="47">
        <v>5.1769503431166016E-3</v>
      </c>
      <c r="P5" s="47">
        <f>SUM(L5:O5)</f>
        <v>1</v>
      </c>
      <c r="Q5" s="47">
        <v>0.56702408653543801</v>
      </c>
      <c r="R5" s="47">
        <v>0</v>
      </c>
      <c r="S5" s="47">
        <v>0</v>
      </c>
      <c r="T5" s="47">
        <v>3.4274573926168167E-3</v>
      </c>
      <c r="U5" s="47">
        <v>0</v>
      </c>
      <c r="V5" s="47">
        <v>3.144456323501667E-5</v>
      </c>
      <c r="W5" s="47">
        <v>4.1349600654046921E-3</v>
      </c>
      <c r="X5" s="47">
        <v>0.18016162505502797</v>
      </c>
      <c r="Y5" s="47">
        <v>0.24522042638827748</v>
      </c>
      <c r="Z5" s="47">
        <f>SUM(Q5:Y5)</f>
        <v>1</v>
      </c>
      <c r="AA5" s="47">
        <v>0.62062512644143231</v>
      </c>
      <c r="AB5" s="47">
        <v>0.15901274529637871</v>
      </c>
      <c r="AC5" s="47">
        <v>0</v>
      </c>
      <c r="AD5" s="47">
        <v>5.2599635848674898E-3</v>
      </c>
      <c r="AE5" s="47">
        <v>0.21510216467732146</v>
      </c>
      <c r="AF5" s="47">
        <v>0</v>
      </c>
      <c r="AG5" s="47">
        <v>0</v>
      </c>
      <c r="AH5" s="47">
        <f>SUM(AA5:AG5)</f>
        <v>0.99999999999999989</v>
      </c>
    </row>
    <row r="6" spans="1:34" x14ac:dyDescent="0.2">
      <c r="A6" s="4" t="s">
        <v>1</v>
      </c>
      <c r="B6" s="45" t="s">
        <v>28</v>
      </c>
      <c r="C6" s="130">
        <v>3.7470999999999997E-3</v>
      </c>
      <c r="D6" s="131">
        <v>5.0790459999999996E-2</v>
      </c>
      <c r="E6" s="131">
        <v>6.1752700000000008E-2</v>
      </c>
      <c r="F6" s="132">
        <f>C6*$C$5+D6*$D$5+E6*$E$5</f>
        <v>3.7559672861357765E-2</v>
      </c>
      <c r="G6" s="131">
        <v>8.1994940000000002E-2</v>
      </c>
      <c r="H6" s="131">
        <v>0.12986632000000001</v>
      </c>
      <c r="I6" s="131">
        <v>0.12910331999999999</v>
      </c>
      <c r="J6" s="131">
        <v>0.16141701999999999</v>
      </c>
      <c r="K6" s="132"/>
      <c r="L6" s="131">
        <v>0.13110131999999999</v>
      </c>
      <c r="M6" s="131">
        <v>0.18324862000000003</v>
      </c>
      <c r="N6" s="131">
        <v>0.13174162</v>
      </c>
      <c r="O6" s="131">
        <v>0.14228331999999999</v>
      </c>
      <c r="P6" s="132"/>
      <c r="Q6" s="131">
        <v>0.33723690000000001</v>
      </c>
      <c r="R6" s="131">
        <v>0.40497742500000006</v>
      </c>
      <c r="S6" s="131">
        <v>0.40172069999999999</v>
      </c>
      <c r="T6" s="131">
        <v>0.43778502499999999</v>
      </c>
      <c r="U6" s="131">
        <v>0.43860632499999996</v>
      </c>
      <c r="V6" s="131">
        <v>0.44139049999999996</v>
      </c>
      <c r="W6" s="131">
        <v>0.44100062499999998</v>
      </c>
      <c r="X6" s="131">
        <v>0.38454532500000005</v>
      </c>
      <c r="Y6" s="131">
        <v>0.39475165000000001</v>
      </c>
      <c r="Z6" s="132"/>
      <c r="AA6" s="131">
        <v>0.29511389999999998</v>
      </c>
      <c r="AB6" s="131">
        <v>0.3906849200000001</v>
      </c>
      <c r="AC6" s="131">
        <v>0.55782224000000002</v>
      </c>
      <c r="AD6" s="131">
        <v>0.79505572000000002</v>
      </c>
      <c r="AE6" s="131">
        <v>0.37440126000000001</v>
      </c>
      <c r="AF6" s="131">
        <v>0.46938974000000006</v>
      </c>
      <c r="AG6" s="131">
        <v>0.66221842000000009</v>
      </c>
      <c r="AH6" s="132"/>
    </row>
    <row r="7" spans="1:34" x14ac:dyDescent="0.2">
      <c r="A7" s="90" t="s">
        <v>2</v>
      </c>
      <c r="B7" s="91" t="s">
        <v>29</v>
      </c>
      <c r="C7" s="133">
        <v>4.9675720000000007E-2</v>
      </c>
      <c r="D7" s="134">
        <v>3.7472000000000004E-3</v>
      </c>
      <c r="E7" s="134">
        <v>3.2584000000000002E-2</v>
      </c>
      <c r="F7" s="135">
        <f t="shared" ref="F7:F8" si="0">C7*$C$5+D7*$D$5+E7*$E$5</f>
        <v>3.803929301343463E-2</v>
      </c>
      <c r="G7" s="134">
        <v>6.1658480000000002E-2</v>
      </c>
      <c r="H7" s="134">
        <v>0.10390084000000002</v>
      </c>
      <c r="I7" s="134">
        <v>9.1288080000000008E-2</v>
      </c>
      <c r="J7" s="134">
        <v>0.13705096000000003</v>
      </c>
      <c r="K7" s="135"/>
      <c r="L7" s="134">
        <v>0.11736954000000001</v>
      </c>
      <c r="M7" s="134">
        <v>0.17666814</v>
      </c>
      <c r="N7" s="134">
        <v>0.12569984000000001</v>
      </c>
      <c r="O7" s="134">
        <v>0.13893227999999999</v>
      </c>
      <c r="P7" s="135"/>
      <c r="Q7" s="134">
        <v>0.30152257500000001</v>
      </c>
      <c r="R7" s="134">
        <v>0.36665665000000003</v>
      </c>
      <c r="S7" s="134">
        <v>0.36714792499999999</v>
      </c>
      <c r="T7" s="134">
        <v>0.40338582500000003</v>
      </c>
      <c r="U7" s="134">
        <v>0.40525297500000002</v>
      </c>
      <c r="V7" s="134">
        <v>0.41053622499999998</v>
      </c>
      <c r="W7" s="134">
        <v>0.4103541</v>
      </c>
      <c r="X7" s="134">
        <v>0.35605029999999999</v>
      </c>
      <c r="Y7" s="134">
        <v>0.37549717499999996</v>
      </c>
      <c r="Z7" s="135"/>
      <c r="AA7" s="134">
        <v>0.26988420000000002</v>
      </c>
      <c r="AB7" s="134">
        <v>0.37142842000000004</v>
      </c>
      <c r="AC7" s="134">
        <v>0.57837916000000011</v>
      </c>
      <c r="AD7" s="134">
        <v>0.79330598000000008</v>
      </c>
      <c r="AE7" s="134">
        <v>0.39012626000000006</v>
      </c>
      <c r="AF7" s="134">
        <v>0.47686148000000006</v>
      </c>
      <c r="AG7" s="134">
        <v>0.64244014000000005</v>
      </c>
      <c r="AH7" s="135"/>
    </row>
    <row r="8" spans="1:34" x14ac:dyDescent="0.2">
      <c r="A8" s="5" t="s">
        <v>3</v>
      </c>
      <c r="B8" s="6" t="s">
        <v>30</v>
      </c>
      <c r="C8" s="136">
        <v>6.1660840000000008E-2</v>
      </c>
      <c r="D8" s="137">
        <v>3.2686980000000004E-2</v>
      </c>
      <c r="E8" s="137">
        <v>3.7500600000000004E-3</v>
      </c>
      <c r="F8" s="132">
        <f t="shared" si="0"/>
        <v>2.884244175070607E-2</v>
      </c>
      <c r="G8" s="137">
        <v>3.8631560000000002E-2</v>
      </c>
      <c r="H8" s="137">
        <v>7.6750799999999994E-2</v>
      </c>
      <c r="I8" s="137">
        <v>7.7323580000000003E-2</v>
      </c>
      <c r="J8" s="137">
        <v>8.0638520000000005E-2</v>
      </c>
      <c r="K8" s="132"/>
      <c r="L8" s="137">
        <v>9.6891960000000013E-2</v>
      </c>
      <c r="M8" s="137">
        <v>0.10334466</v>
      </c>
      <c r="N8" s="137">
        <v>0.13035514000000001</v>
      </c>
      <c r="O8" s="137">
        <v>9.6728740000000021E-2</v>
      </c>
      <c r="P8" s="132"/>
      <c r="Q8" s="137">
        <v>0.244239925</v>
      </c>
      <c r="R8" s="137">
        <v>0.32502102500000002</v>
      </c>
      <c r="S8" s="137">
        <v>0.32342680000000001</v>
      </c>
      <c r="T8" s="137">
        <v>0.35318415000000003</v>
      </c>
      <c r="U8" s="137">
        <v>0.35749407499999997</v>
      </c>
      <c r="V8" s="137">
        <v>0.36133657499999999</v>
      </c>
      <c r="W8" s="137">
        <v>0.36954404999999996</v>
      </c>
      <c r="X8" s="137">
        <v>0.31062882499999994</v>
      </c>
      <c r="Y8" s="137">
        <v>0.328738425</v>
      </c>
      <c r="Z8" s="132"/>
      <c r="AA8" s="137">
        <v>0.24104316000000001</v>
      </c>
      <c r="AB8" s="137">
        <v>0.33065687999999999</v>
      </c>
      <c r="AC8" s="137">
        <v>0.52325021999999999</v>
      </c>
      <c r="AD8" s="137">
        <v>0.73437772000000012</v>
      </c>
      <c r="AE8" s="137">
        <v>0.34951167999999994</v>
      </c>
      <c r="AF8" s="137">
        <v>0.42591824</v>
      </c>
      <c r="AG8" s="137">
        <v>0.58774148000000004</v>
      </c>
      <c r="AH8" s="132"/>
    </row>
    <row r="9" spans="1:34" x14ac:dyDescent="0.2">
      <c r="A9" s="5"/>
      <c r="B9" s="6"/>
      <c r="C9" s="136"/>
      <c r="D9" s="137"/>
      <c r="E9" s="137"/>
      <c r="F9" s="132">
        <f>AVERAGE(F6:F8)</f>
        <v>3.4813802541832826E-2</v>
      </c>
      <c r="G9" s="137"/>
      <c r="H9" s="137"/>
      <c r="I9" s="137"/>
      <c r="J9" s="137"/>
      <c r="K9" s="132"/>
      <c r="L9" s="137"/>
      <c r="M9" s="137"/>
      <c r="N9" s="137"/>
      <c r="O9" s="137"/>
      <c r="P9" s="132"/>
      <c r="Q9" s="137"/>
      <c r="R9" s="137"/>
      <c r="S9" s="137"/>
      <c r="T9" s="137"/>
      <c r="U9" s="137"/>
      <c r="V9" s="137"/>
      <c r="W9" s="137"/>
      <c r="X9" s="137"/>
      <c r="Y9" s="137"/>
      <c r="Z9" s="132"/>
      <c r="AA9" s="137"/>
      <c r="AB9" s="137"/>
      <c r="AC9" s="137"/>
      <c r="AD9" s="137"/>
      <c r="AE9" s="137"/>
      <c r="AF9" s="137"/>
      <c r="AG9" s="137"/>
      <c r="AH9" s="132"/>
    </row>
    <row r="10" spans="1:34" x14ac:dyDescent="0.2">
      <c r="A10" s="5" t="s">
        <v>102</v>
      </c>
      <c r="B10" s="6"/>
      <c r="C10" s="40"/>
      <c r="D10" s="41"/>
      <c r="E10" s="41"/>
      <c r="F10" s="42"/>
      <c r="G10" s="41"/>
      <c r="H10" s="41"/>
      <c r="I10" s="41"/>
      <c r="J10" s="41"/>
      <c r="K10" s="42"/>
      <c r="L10" s="41"/>
      <c r="M10" s="41"/>
      <c r="N10" s="41"/>
      <c r="O10" s="41"/>
      <c r="P10" s="42"/>
      <c r="Q10" s="41"/>
      <c r="R10" s="41"/>
      <c r="S10" s="41"/>
      <c r="T10" s="41"/>
      <c r="U10" s="41"/>
      <c r="V10" s="41"/>
      <c r="W10" s="41"/>
      <c r="X10" s="41"/>
      <c r="Y10" s="41"/>
      <c r="Z10" s="42"/>
      <c r="AA10" s="41"/>
      <c r="AB10" s="41"/>
      <c r="AC10" s="41"/>
      <c r="AD10" s="41"/>
      <c r="AE10" s="41"/>
      <c r="AF10" s="41"/>
      <c r="AG10" s="41"/>
      <c r="AH10" s="42"/>
    </row>
    <row r="11" spans="1:34" x14ac:dyDescent="0.2">
      <c r="A11" s="5"/>
      <c r="B11" s="6"/>
      <c r="C11" s="40"/>
      <c r="D11" s="41"/>
      <c r="E11" s="41"/>
      <c r="F11" s="42"/>
      <c r="G11" s="41"/>
      <c r="H11" s="41"/>
      <c r="I11" s="41"/>
      <c r="J11" s="41"/>
      <c r="K11" s="42"/>
      <c r="L11" s="41"/>
      <c r="M11" s="41"/>
      <c r="N11" s="41"/>
      <c r="O11" s="41"/>
      <c r="P11" s="42"/>
      <c r="Q11" s="41"/>
      <c r="R11" s="41"/>
      <c r="S11" s="41"/>
      <c r="T11" s="41"/>
      <c r="U11" s="41"/>
      <c r="V11" s="41"/>
      <c r="W11" s="41"/>
      <c r="X11" s="41"/>
      <c r="Y11" s="41"/>
      <c r="Z11" s="42"/>
      <c r="AA11" s="41"/>
      <c r="AB11" s="41"/>
      <c r="AC11" s="41"/>
      <c r="AD11" s="41"/>
      <c r="AE11" s="41"/>
      <c r="AF11" s="41"/>
      <c r="AG11" s="41"/>
      <c r="AH11" s="42"/>
    </row>
    <row r="12" spans="1:34" x14ac:dyDescent="0.2">
      <c r="A12" s="5" t="s">
        <v>4</v>
      </c>
      <c r="B12" s="6" t="s">
        <v>91</v>
      </c>
      <c r="C12" s="136">
        <v>9.0833719999999993E-2</v>
      </c>
      <c r="D12" s="137">
        <v>8.5432220000000003E-2</v>
      </c>
      <c r="E12" s="137">
        <v>3.4698640000000003E-2</v>
      </c>
      <c r="F12" s="132"/>
      <c r="G12" s="137">
        <v>3.7470000000000003E-3</v>
      </c>
      <c r="H12" s="137">
        <v>4.9165300000000002E-2</v>
      </c>
      <c r="I12" s="137">
        <v>4.0329160000000003E-2</v>
      </c>
      <c r="J12" s="137">
        <v>4.8362380000000003E-2</v>
      </c>
      <c r="K12" s="132">
        <f>0.6*(G12*$G$5+H12*$H$5+I12*$I$5+J12*$J$5)+0.2*(C12*$C$5+D12*$D$5+E12*$E$5)+0.2*(L12*$L$5+M12*$M$5+N12*$N$5+O12*$O$5)</f>
        <v>5.1386739923303351E-2</v>
      </c>
      <c r="L12" s="137">
        <v>8.5803340000000006E-2</v>
      </c>
      <c r="M12" s="137">
        <v>0.10152508</v>
      </c>
      <c r="N12" s="137">
        <v>0.10363446</v>
      </c>
      <c r="O12" s="137">
        <v>8.5061059999999994E-2</v>
      </c>
      <c r="P12" s="132"/>
      <c r="Q12" s="137">
        <v>0.21640770000000001</v>
      </c>
      <c r="R12" s="137">
        <v>0.26921460000000003</v>
      </c>
      <c r="S12" s="137">
        <v>0.27541232500000001</v>
      </c>
      <c r="T12" s="137">
        <v>0.30833132499999999</v>
      </c>
      <c r="U12" s="137">
        <v>0.31489587499999999</v>
      </c>
      <c r="V12" s="137">
        <v>0.31907189999999996</v>
      </c>
      <c r="W12" s="137">
        <v>0.32722932500000002</v>
      </c>
      <c r="X12" s="137">
        <v>0.27638445</v>
      </c>
      <c r="Y12" s="137">
        <v>0.29963659999999998</v>
      </c>
      <c r="Z12" s="132"/>
      <c r="AA12" s="137">
        <v>0.20829312000000003</v>
      </c>
      <c r="AB12" s="137">
        <v>0.2953268</v>
      </c>
      <c r="AC12" s="137">
        <v>0.47812880000000008</v>
      </c>
      <c r="AD12" s="137">
        <v>0.73985792000000017</v>
      </c>
      <c r="AE12" s="137">
        <v>0.37295052000000001</v>
      </c>
      <c r="AF12" s="137">
        <v>0.39993264000000001</v>
      </c>
      <c r="AG12" s="137">
        <v>0.54692694000000008</v>
      </c>
      <c r="AH12" s="132"/>
    </row>
    <row r="13" spans="1:34" x14ac:dyDescent="0.2">
      <c r="A13" s="5" t="s">
        <v>5</v>
      </c>
      <c r="B13" s="6" t="s">
        <v>52</v>
      </c>
      <c r="C13" s="136">
        <v>0.14223887999999998</v>
      </c>
      <c r="D13" s="136">
        <v>0.13944287999999999</v>
      </c>
      <c r="E13" s="137">
        <v>7.7134079999999994E-2</v>
      </c>
      <c r="F13" s="132"/>
      <c r="G13" s="137">
        <v>4.9201120000000001E-2</v>
      </c>
      <c r="H13" s="137">
        <v>1.2480000000000002E-3</v>
      </c>
      <c r="I13" s="137">
        <v>5.1308079999999999E-2</v>
      </c>
      <c r="J13" s="137">
        <v>5.1948000000000001E-2</v>
      </c>
      <c r="K13" s="132">
        <f t="shared" ref="K13:K15" si="1">0.6*(G13*$G$5+H13*$H$5+I13*$I$5+J13*$J$5)+0.2*(C13*$C$5+D13*$D$5+E13*$E$5)+0.2*(L13*$L$5+M13*$M$5+N13*$N$5+O13*$O$5)</f>
        <v>5.4769073033949858E-2</v>
      </c>
      <c r="L13" s="137">
        <v>0.10000832</v>
      </c>
      <c r="M13" s="137">
        <v>0.12903912000000001</v>
      </c>
      <c r="N13" s="137">
        <v>7.0109040000000011E-2</v>
      </c>
      <c r="O13" s="137">
        <v>6.3968640000000007E-2</v>
      </c>
      <c r="P13" s="132"/>
      <c r="Q13" s="137">
        <v>0.155389375</v>
      </c>
      <c r="R13" s="137">
        <v>0.207175625</v>
      </c>
      <c r="S13" s="137">
        <v>0.21769872500000001</v>
      </c>
      <c r="T13" s="137">
        <v>0.24745862499999999</v>
      </c>
      <c r="U13" s="137">
        <v>0.25266250000000001</v>
      </c>
      <c r="V13" s="137">
        <v>0.26082860000000008</v>
      </c>
      <c r="W13" s="137">
        <v>0.26096152499999997</v>
      </c>
      <c r="X13" s="137">
        <v>0.24482667500000002</v>
      </c>
      <c r="Y13" s="137">
        <v>0.27429819999999999</v>
      </c>
      <c r="Z13" s="132"/>
      <c r="AA13" s="137">
        <v>0.17698996000000003</v>
      </c>
      <c r="AB13" s="137">
        <v>0.27620622000000006</v>
      </c>
      <c r="AC13" s="137">
        <v>0.66047502000000002</v>
      </c>
      <c r="AD13" s="137">
        <v>0.66205647999999995</v>
      </c>
      <c r="AE13" s="137">
        <v>0.33429929999999997</v>
      </c>
      <c r="AF13" s="137">
        <v>0.41715640000000004</v>
      </c>
      <c r="AG13" s="137">
        <v>0.52824910000000003</v>
      </c>
      <c r="AH13" s="132"/>
    </row>
    <row r="14" spans="1:34" x14ac:dyDescent="0.2">
      <c r="A14" s="5" t="s">
        <v>6</v>
      </c>
      <c r="B14" s="6" t="s">
        <v>92</v>
      </c>
      <c r="C14" s="136">
        <v>0.12983928</v>
      </c>
      <c r="D14" s="136">
        <v>0.10220792000000001</v>
      </c>
      <c r="E14" s="137">
        <v>7.4804880000000018E-2</v>
      </c>
      <c r="F14" s="132"/>
      <c r="G14" s="137">
        <v>4.4924639999999995E-2</v>
      </c>
      <c r="H14" s="137">
        <v>5.2324880000000004E-2</v>
      </c>
      <c r="I14" s="137">
        <v>3.7473600000000004E-3</v>
      </c>
      <c r="J14" s="137">
        <v>5.3636639999999999E-2</v>
      </c>
      <c r="K14" s="132">
        <f t="shared" si="1"/>
        <v>7.8134641087690609E-2</v>
      </c>
      <c r="L14" s="137">
        <v>0.12168192000000001</v>
      </c>
      <c r="M14" s="137">
        <v>0.16288664</v>
      </c>
      <c r="N14" s="137">
        <v>0.10862144000000001</v>
      </c>
      <c r="O14" s="137">
        <v>0.10935040000000001</v>
      </c>
      <c r="P14" s="132"/>
      <c r="Q14" s="137">
        <v>0.203865825</v>
      </c>
      <c r="R14" s="137">
        <v>0.25929315000000003</v>
      </c>
      <c r="S14" s="137">
        <v>0.25701877500000003</v>
      </c>
      <c r="T14" s="137">
        <v>0.29966352499999999</v>
      </c>
      <c r="U14" s="137">
        <v>0.30366552499999999</v>
      </c>
      <c r="V14" s="137">
        <v>0.31156757499999999</v>
      </c>
      <c r="W14" s="137">
        <v>0.31152277499999997</v>
      </c>
      <c r="X14" s="137">
        <v>0.29573945000000001</v>
      </c>
      <c r="Y14" s="137">
        <v>0.330868</v>
      </c>
      <c r="Z14" s="132"/>
      <c r="AA14" s="137">
        <v>0.24215712000000003</v>
      </c>
      <c r="AB14" s="137">
        <v>0.34513788000000001</v>
      </c>
      <c r="AC14" s="137">
        <v>0.55113274000000001</v>
      </c>
      <c r="AD14" s="137">
        <v>0.74306478000000009</v>
      </c>
      <c r="AE14" s="137">
        <v>0.36793242000000004</v>
      </c>
      <c r="AF14" s="137">
        <v>0.45521515999999995</v>
      </c>
      <c r="AG14" s="137">
        <v>0.60760163999999994</v>
      </c>
      <c r="AH14" s="132"/>
    </row>
    <row r="15" spans="1:34" x14ac:dyDescent="0.2">
      <c r="A15" s="90" t="s">
        <v>7</v>
      </c>
      <c r="B15" s="91" t="s">
        <v>31</v>
      </c>
      <c r="C15" s="133">
        <v>0.16236447999999998</v>
      </c>
      <c r="D15" s="133">
        <v>0.14828128000000002</v>
      </c>
      <c r="E15" s="134">
        <v>0.1087936</v>
      </c>
      <c r="F15" s="135"/>
      <c r="G15" s="134">
        <v>8.0374080000000001E-2</v>
      </c>
      <c r="H15" s="134">
        <v>5.4753920000000005E-2</v>
      </c>
      <c r="I15" s="134">
        <v>5.3470320000000002E-2</v>
      </c>
      <c r="J15" s="134">
        <v>3.7460000000000006E-3</v>
      </c>
      <c r="K15" s="135">
        <f t="shared" si="1"/>
        <v>9.5999120069551941E-2</v>
      </c>
      <c r="L15" s="134">
        <v>0.15345392000000002</v>
      </c>
      <c r="M15" s="134">
        <v>0.17379664000000003</v>
      </c>
      <c r="N15" s="134">
        <v>0.10896568000000001</v>
      </c>
      <c r="O15" s="134">
        <v>9.8322640000000003E-2</v>
      </c>
      <c r="P15" s="135"/>
      <c r="Q15" s="134">
        <v>0.12137339999999999</v>
      </c>
      <c r="R15" s="134">
        <v>0.153914675</v>
      </c>
      <c r="S15" s="134">
        <v>0.16631357500000002</v>
      </c>
      <c r="T15" s="134">
        <v>0.19494229999999999</v>
      </c>
      <c r="U15" s="134">
        <v>0.20054374999999999</v>
      </c>
      <c r="V15" s="134">
        <v>0.21080725</v>
      </c>
      <c r="W15" s="134">
        <v>0.21464997500000002</v>
      </c>
      <c r="X15" s="134">
        <v>0.23210039999999998</v>
      </c>
      <c r="Y15" s="134">
        <v>0.26275969999999993</v>
      </c>
      <c r="Z15" s="135"/>
      <c r="AA15" s="134">
        <v>0.23375338000000001</v>
      </c>
      <c r="AB15" s="134">
        <v>0.31504492000000006</v>
      </c>
      <c r="AC15" s="134">
        <v>0.71774046000000002</v>
      </c>
      <c r="AD15" s="134">
        <v>0.70365674000000011</v>
      </c>
      <c r="AE15" s="134">
        <v>0.40052336000000005</v>
      </c>
      <c r="AF15" s="134">
        <v>0.49006028000000007</v>
      </c>
      <c r="AG15" s="134">
        <v>0.51393142000000003</v>
      </c>
      <c r="AH15" s="135"/>
    </row>
    <row r="16" spans="1:34" x14ac:dyDescent="0.2">
      <c r="A16" s="5"/>
      <c r="B16" s="6"/>
      <c r="C16" s="130"/>
      <c r="D16" s="130"/>
      <c r="E16" s="131"/>
      <c r="F16" s="132"/>
      <c r="G16" s="131"/>
      <c r="H16" s="131"/>
      <c r="I16" s="131"/>
      <c r="J16" s="131"/>
      <c r="K16" s="132">
        <f>AVERAGE(K12:K14)</f>
        <v>6.1430151348314609E-2</v>
      </c>
      <c r="L16" s="131"/>
      <c r="M16" s="131"/>
      <c r="N16" s="131"/>
      <c r="O16" s="131"/>
      <c r="P16" s="132"/>
      <c r="Q16" s="131"/>
      <c r="R16" s="131"/>
      <c r="S16" s="131"/>
      <c r="T16" s="131"/>
      <c r="U16" s="131"/>
      <c r="V16" s="131"/>
      <c r="W16" s="131"/>
      <c r="X16" s="131"/>
      <c r="Y16" s="131"/>
      <c r="Z16" s="132"/>
      <c r="AA16" s="131"/>
      <c r="AB16" s="131"/>
      <c r="AC16" s="131"/>
      <c r="AD16" s="131"/>
      <c r="AE16" s="131"/>
      <c r="AF16" s="131"/>
      <c r="AG16" s="131"/>
      <c r="AH16" s="132"/>
    </row>
    <row r="17" spans="1:34" x14ac:dyDescent="0.2">
      <c r="A17" s="5" t="s">
        <v>104</v>
      </c>
      <c r="B17" s="6"/>
      <c r="C17" s="38"/>
      <c r="D17" s="38"/>
      <c r="E17" s="39"/>
      <c r="F17" s="42"/>
      <c r="G17" s="39"/>
      <c r="H17" s="39"/>
      <c r="I17" s="39"/>
      <c r="J17" s="39"/>
      <c r="K17" s="42"/>
      <c r="L17" s="39"/>
      <c r="M17" s="39"/>
      <c r="N17" s="39"/>
      <c r="O17" s="39"/>
      <c r="P17" s="42"/>
      <c r="Q17" s="39"/>
      <c r="R17" s="39"/>
      <c r="S17" s="39"/>
      <c r="T17" s="39"/>
      <c r="U17" s="39"/>
      <c r="V17" s="39"/>
      <c r="W17" s="39"/>
      <c r="X17" s="39"/>
      <c r="Y17" s="39"/>
      <c r="Z17" s="42"/>
      <c r="AA17" s="39"/>
      <c r="AB17" s="39"/>
      <c r="AC17" s="39"/>
      <c r="AD17" s="39"/>
      <c r="AE17" s="39"/>
      <c r="AF17" s="39"/>
      <c r="AG17" s="39"/>
      <c r="AH17" s="42"/>
    </row>
    <row r="18" spans="1:34" x14ac:dyDescent="0.2">
      <c r="A18" s="5"/>
      <c r="B18" s="6"/>
      <c r="C18" s="38"/>
      <c r="D18" s="38"/>
      <c r="E18" s="39"/>
      <c r="F18" s="42"/>
      <c r="G18" s="39"/>
      <c r="H18" s="39"/>
      <c r="I18" s="39"/>
      <c r="J18" s="39"/>
      <c r="K18" s="42"/>
      <c r="L18" s="39"/>
      <c r="M18" s="39"/>
      <c r="N18" s="39"/>
      <c r="O18" s="39"/>
      <c r="P18" s="42"/>
      <c r="Q18" s="39"/>
      <c r="R18" s="39"/>
      <c r="S18" s="39"/>
      <c r="T18" s="39"/>
      <c r="U18" s="39"/>
      <c r="V18" s="39"/>
      <c r="W18" s="39"/>
      <c r="X18" s="39"/>
      <c r="Y18" s="39"/>
      <c r="Z18" s="42"/>
      <c r="AA18" s="39"/>
      <c r="AB18" s="39"/>
      <c r="AC18" s="39"/>
      <c r="AD18" s="39"/>
      <c r="AE18" s="39"/>
      <c r="AF18" s="39"/>
      <c r="AG18" s="39"/>
      <c r="AH18" s="42"/>
    </row>
    <row r="19" spans="1:34" x14ac:dyDescent="0.2">
      <c r="A19" s="5" t="s">
        <v>8</v>
      </c>
      <c r="B19" s="6" t="s">
        <v>32</v>
      </c>
      <c r="C19" s="130">
        <v>0.13127</v>
      </c>
      <c r="D19" s="131">
        <v>0.11715948</v>
      </c>
      <c r="E19" s="131">
        <v>8.8047500000000001E-2</v>
      </c>
      <c r="F19" s="132"/>
      <c r="G19" s="131">
        <v>8.6557240000000008E-2</v>
      </c>
      <c r="H19" s="131">
        <v>0.10011308000000001</v>
      </c>
      <c r="I19" s="131">
        <v>0.12182896</v>
      </c>
      <c r="J19" s="131">
        <v>0.15340255999999999</v>
      </c>
      <c r="K19" s="132"/>
      <c r="L19" s="131">
        <v>3.74662E-3</v>
      </c>
      <c r="M19" s="131">
        <v>5.6227560000000003E-2</v>
      </c>
      <c r="N19" s="131">
        <v>6.8092280000000005E-2</v>
      </c>
      <c r="O19" s="131">
        <v>8.1634520000000016E-2</v>
      </c>
      <c r="P19" s="132">
        <f>L19*$L$5+M19*$M$5+N19*$N$5+O19*$O$5</f>
        <v>5.1225672042169913E-2</v>
      </c>
      <c r="Q19" s="131">
        <v>0.28426055</v>
      </c>
      <c r="R19" s="131">
        <v>0.34638287500000003</v>
      </c>
      <c r="S19" s="131">
        <v>0.34751585000000002</v>
      </c>
      <c r="T19" s="131">
        <v>0.38228417500000006</v>
      </c>
      <c r="U19" s="131">
        <v>0.38414057500000004</v>
      </c>
      <c r="V19" s="131">
        <v>0.38543169999999999</v>
      </c>
      <c r="W19" s="131">
        <v>0.33239325000000003</v>
      </c>
      <c r="X19" s="131">
        <v>0.281422275</v>
      </c>
      <c r="Y19" s="131">
        <v>0.2947188</v>
      </c>
      <c r="Z19" s="132"/>
      <c r="AA19" s="131">
        <v>0.18795669999999998</v>
      </c>
      <c r="AB19" s="131">
        <v>0.36502888</v>
      </c>
      <c r="AC19" s="131">
        <v>0.39122511999999998</v>
      </c>
      <c r="AD19" s="131">
        <v>0.6176110600000001</v>
      </c>
      <c r="AE19" s="131">
        <v>0.22559872</v>
      </c>
      <c r="AF19" s="131">
        <v>0.30138105999999998</v>
      </c>
      <c r="AG19" s="131">
        <v>0.53357429999999995</v>
      </c>
      <c r="AH19" s="132"/>
    </row>
    <row r="20" spans="1:34" x14ac:dyDescent="0.2">
      <c r="A20" s="5" t="s">
        <v>9</v>
      </c>
      <c r="B20" s="6" t="s">
        <v>33</v>
      </c>
      <c r="C20" s="136">
        <v>0.18438280000000004</v>
      </c>
      <c r="D20" s="137">
        <v>0.17684538</v>
      </c>
      <c r="E20" s="137">
        <v>0.14367168</v>
      </c>
      <c r="F20" s="132"/>
      <c r="G20" s="137">
        <v>0.132688</v>
      </c>
      <c r="H20" s="137">
        <v>0.13074950000000002</v>
      </c>
      <c r="I20" s="137">
        <v>0.17149110000000001</v>
      </c>
      <c r="J20" s="137">
        <v>0.17289394000000002</v>
      </c>
      <c r="K20" s="132"/>
      <c r="L20" s="137">
        <v>5.6297279999999998E-2</v>
      </c>
      <c r="M20" s="137">
        <v>3.7484400000000005E-3</v>
      </c>
      <c r="N20" s="137">
        <v>6.2483300000000006E-2</v>
      </c>
      <c r="O20" s="137">
        <v>8.0938739999999995E-2</v>
      </c>
      <c r="P20" s="132">
        <f t="shared" ref="P20:P22" si="2">L20*$L$5+M20*$M$5+N20*$N$5+O20*$O$5</f>
        <v>2.6311146504394665E-2</v>
      </c>
      <c r="Q20" s="137">
        <v>0.33127529999999999</v>
      </c>
      <c r="R20" s="137">
        <v>0.40627160000000001</v>
      </c>
      <c r="S20" s="137">
        <v>0.40444864999999997</v>
      </c>
      <c r="T20" s="137">
        <v>0.44081580000000004</v>
      </c>
      <c r="U20" s="137">
        <v>0.44126605000000002</v>
      </c>
      <c r="V20" s="137">
        <v>0.44357237500000002</v>
      </c>
      <c r="W20" s="137">
        <v>0.37566972499999995</v>
      </c>
      <c r="X20" s="137">
        <v>0.3270749</v>
      </c>
      <c r="Y20" s="137">
        <v>0.31689930000000005</v>
      </c>
      <c r="Z20" s="132"/>
      <c r="AA20" s="137">
        <v>0.22026682</v>
      </c>
      <c r="AB20" s="137">
        <v>0.33392018000000001</v>
      </c>
      <c r="AC20" s="137">
        <v>0.31578366000000002</v>
      </c>
      <c r="AD20" s="137">
        <v>0.54456722000000002</v>
      </c>
      <c r="AE20" s="137">
        <v>0.15961413999999999</v>
      </c>
      <c r="AF20" s="137">
        <v>0.22777502000000002</v>
      </c>
      <c r="AG20" s="137">
        <v>0.45934682000000004</v>
      </c>
      <c r="AH20" s="132"/>
    </row>
    <row r="21" spans="1:34" x14ac:dyDescent="0.2">
      <c r="A21" s="5" t="s">
        <v>10</v>
      </c>
      <c r="B21" s="6" t="s">
        <v>34</v>
      </c>
      <c r="C21" s="136">
        <v>0.14568384000000001</v>
      </c>
      <c r="D21" s="137">
        <v>0.12418562</v>
      </c>
      <c r="E21" s="137">
        <v>9.4944340000000016E-2</v>
      </c>
      <c r="F21" s="132"/>
      <c r="G21" s="137">
        <v>8.0824859999999998E-2</v>
      </c>
      <c r="H21" s="137">
        <v>7.4762439999999999E-2</v>
      </c>
      <c r="I21" s="137">
        <v>0.10866862000000001</v>
      </c>
      <c r="J21" s="137">
        <v>0.10890192000000001</v>
      </c>
      <c r="K21" s="132"/>
      <c r="L21" s="137">
        <v>6.8130480000000007E-2</v>
      </c>
      <c r="M21" s="137">
        <v>7.1991460000000007E-2</v>
      </c>
      <c r="N21" s="137">
        <v>3.7484600000000008E-3</v>
      </c>
      <c r="O21" s="137">
        <v>2.3723919999999999E-2</v>
      </c>
      <c r="P21" s="132">
        <f t="shared" si="2"/>
        <v>5.4702258358520758E-2</v>
      </c>
      <c r="Q21" s="137">
        <v>0.255749475</v>
      </c>
      <c r="R21" s="137">
        <v>0.31328314999999995</v>
      </c>
      <c r="S21" s="137">
        <v>0.31932402500000001</v>
      </c>
      <c r="T21" s="137">
        <v>0.35306139999999997</v>
      </c>
      <c r="U21" s="137">
        <v>0.35594835000000002</v>
      </c>
      <c r="V21" s="137">
        <v>0.36092685000000002</v>
      </c>
      <c r="W21" s="137">
        <v>0.24466264999999998</v>
      </c>
      <c r="X21" s="137">
        <v>0.19340592500000001</v>
      </c>
      <c r="Y21" s="137">
        <v>0.20548882499999999</v>
      </c>
      <c r="Z21" s="132"/>
      <c r="AA21" s="137">
        <v>9.4822720000000013E-2</v>
      </c>
      <c r="AB21" s="137">
        <v>0.2014068</v>
      </c>
      <c r="AC21" s="137">
        <v>0.57668922</v>
      </c>
      <c r="AD21" s="137">
        <v>0.6409861</v>
      </c>
      <c r="AE21" s="137">
        <v>0.24821434000000003</v>
      </c>
      <c r="AF21" s="137">
        <v>0.32493287999999998</v>
      </c>
      <c r="AG21" s="137">
        <v>0.44313462000000003</v>
      </c>
      <c r="AH21" s="132"/>
    </row>
    <row r="22" spans="1:34" x14ac:dyDescent="0.2">
      <c r="A22" s="90" t="s">
        <v>11</v>
      </c>
      <c r="B22" s="91" t="s">
        <v>35</v>
      </c>
      <c r="C22" s="133">
        <v>0.15764719999999999</v>
      </c>
      <c r="D22" s="134">
        <v>0.1393856</v>
      </c>
      <c r="E22" s="134">
        <v>0.10972496000000001</v>
      </c>
      <c r="F22" s="135"/>
      <c r="G22" s="134">
        <v>8.5290320000000003E-2</v>
      </c>
      <c r="H22" s="134">
        <v>6.3972000000000015E-2</v>
      </c>
      <c r="I22" s="134">
        <v>0.10836272</v>
      </c>
      <c r="J22" s="134">
        <v>9.8404079999999991E-2</v>
      </c>
      <c r="K22" s="135"/>
      <c r="L22" s="134">
        <v>8.1699759999999996E-2</v>
      </c>
      <c r="M22" s="134">
        <v>8.0415760000000003E-2</v>
      </c>
      <c r="N22" s="134">
        <v>2.3829119999999999E-2</v>
      </c>
      <c r="O22" s="134">
        <v>3.7456800000000004E-3</v>
      </c>
      <c r="P22" s="135">
        <f t="shared" si="2"/>
        <v>6.6573158227992077E-2</v>
      </c>
      <c r="Q22" s="134">
        <v>0.23423067500000003</v>
      </c>
      <c r="R22" s="134">
        <v>0.29037097500000003</v>
      </c>
      <c r="S22" s="134">
        <v>0.29736769999999996</v>
      </c>
      <c r="T22" s="134">
        <v>0.32994690000000004</v>
      </c>
      <c r="U22" s="134">
        <v>0.333449</v>
      </c>
      <c r="V22" s="134">
        <v>0.33956162499999998</v>
      </c>
      <c r="W22" s="134">
        <v>0.222721325</v>
      </c>
      <c r="X22" s="134">
        <v>0.17233694999999999</v>
      </c>
      <c r="Y22" s="134">
        <v>0.205264525</v>
      </c>
      <c r="Z22" s="135"/>
      <c r="AA22" s="134">
        <v>9.5621800000000007E-2</v>
      </c>
      <c r="AB22" s="134">
        <v>0.12067028000000002</v>
      </c>
      <c r="AC22" s="134">
        <v>0.57858082</v>
      </c>
      <c r="AD22" s="134">
        <v>0.60212112000000007</v>
      </c>
      <c r="AE22" s="134">
        <v>0.25438782000000004</v>
      </c>
      <c r="AF22" s="134">
        <v>0.33134962000000001</v>
      </c>
      <c r="AG22" s="134">
        <v>0.44234686000000006</v>
      </c>
      <c r="AH22" s="135"/>
    </row>
    <row r="23" spans="1:34" x14ac:dyDescent="0.2">
      <c r="A23" s="5"/>
      <c r="B23" s="6"/>
      <c r="C23" s="136"/>
      <c r="D23" s="137"/>
      <c r="E23" s="137"/>
      <c r="F23" s="132"/>
      <c r="G23" s="137"/>
      <c r="H23" s="137"/>
      <c r="I23" s="137"/>
      <c r="J23" s="137"/>
      <c r="K23" s="132"/>
      <c r="L23" s="137"/>
      <c r="M23" s="137"/>
      <c r="N23" s="137"/>
      <c r="O23" s="137"/>
      <c r="P23" s="132">
        <f>AVERAGE(P19:P21)</f>
        <v>4.4079692301695117E-2</v>
      </c>
      <c r="Q23" s="137"/>
      <c r="R23" s="137"/>
      <c r="S23" s="137"/>
      <c r="T23" s="137"/>
      <c r="U23" s="137"/>
      <c r="V23" s="137"/>
      <c r="W23" s="137"/>
      <c r="X23" s="137"/>
      <c r="Y23" s="137"/>
      <c r="Z23" s="132"/>
      <c r="AA23" s="137"/>
      <c r="AB23" s="137"/>
      <c r="AC23" s="137"/>
      <c r="AD23" s="137"/>
      <c r="AE23" s="137"/>
      <c r="AF23" s="137"/>
      <c r="AG23" s="137"/>
      <c r="AH23" s="132"/>
    </row>
    <row r="24" spans="1:34" x14ac:dyDescent="0.2">
      <c r="A24" s="5" t="s">
        <v>103</v>
      </c>
      <c r="B24" s="6"/>
      <c r="C24" s="40"/>
      <c r="D24" s="41"/>
      <c r="E24" s="41"/>
      <c r="F24" s="42"/>
      <c r="G24" s="41"/>
      <c r="H24" s="41"/>
      <c r="I24" s="41"/>
      <c r="J24" s="41"/>
      <c r="K24" s="42"/>
      <c r="L24" s="41"/>
      <c r="M24" s="41"/>
      <c r="N24" s="41"/>
      <c r="O24" s="41"/>
      <c r="P24" s="42"/>
      <c r="Q24" s="41"/>
      <c r="R24" s="41"/>
      <c r="S24" s="41"/>
      <c r="T24" s="41"/>
      <c r="U24" s="41"/>
      <c r="V24" s="41"/>
      <c r="W24" s="41"/>
      <c r="X24" s="41"/>
      <c r="Y24" s="41"/>
      <c r="Z24" s="42"/>
      <c r="AA24" s="41"/>
      <c r="AB24" s="41"/>
      <c r="AC24" s="41"/>
      <c r="AD24" s="41"/>
      <c r="AE24" s="41"/>
      <c r="AF24" s="41"/>
      <c r="AG24" s="41"/>
      <c r="AH24" s="42"/>
    </row>
    <row r="25" spans="1:34" x14ac:dyDescent="0.2">
      <c r="A25" s="5"/>
      <c r="B25" s="6"/>
      <c r="C25" s="40"/>
      <c r="D25" s="41"/>
      <c r="E25" s="41"/>
      <c r="F25" s="42"/>
      <c r="G25" s="41"/>
      <c r="H25" s="41"/>
      <c r="I25" s="41"/>
      <c r="J25" s="41"/>
      <c r="K25" s="42"/>
      <c r="L25" s="41"/>
      <c r="M25" s="41"/>
      <c r="N25" s="41"/>
      <c r="O25" s="41"/>
      <c r="P25" s="42"/>
      <c r="Q25" s="41"/>
      <c r="R25" s="41"/>
      <c r="S25" s="41"/>
      <c r="T25" s="41"/>
      <c r="U25" s="41"/>
      <c r="V25" s="41"/>
      <c r="W25" s="41"/>
      <c r="X25" s="41"/>
      <c r="Y25" s="41"/>
      <c r="Z25" s="42"/>
      <c r="AA25" s="41"/>
      <c r="AB25" s="41"/>
      <c r="AC25" s="41"/>
      <c r="AD25" s="41"/>
      <c r="AE25" s="41"/>
      <c r="AF25" s="41"/>
      <c r="AG25" s="41"/>
      <c r="AH25" s="42"/>
    </row>
    <row r="26" spans="1:34" x14ac:dyDescent="0.2">
      <c r="A26" s="5" t="s">
        <v>12</v>
      </c>
      <c r="B26" s="6" t="s">
        <v>36</v>
      </c>
      <c r="C26" s="136">
        <v>0.24320836000000004</v>
      </c>
      <c r="D26" s="137">
        <v>0.2211988</v>
      </c>
      <c r="E26" s="137">
        <v>0.18516099999999999</v>
      </c>
      <c r="F26" s="132"/>
      <c r="G26" s="137">
        <v>0.15560334000000001</v>
      </c>
      <c r="H26" s="137">
        <v>0.11258346</v>
      </c>
      <c r="I26" s="137">
        <v>0.13847218</v>
      </c>
      <c r="J26" s="137">
        <v>8.6769479999999996E-2</v>
      </c>
      <c r="K26" s="132"/>
      <c r="L26" s="137">
        <v>0.20906816</v>
      </c>
      <c r="M26" s="137">
        <v>0.25226717999999998</v>
      </c>
      <c r="N26" s="137">
        <v>0.19011914000000002</v>
      </c>
      <c r="O26" s="137">
        <v>0.1757785</v>
      </c>
      <c r="P26" s="132"/>
      <c r="Q26" s="137">
        <v>5.4651750000000001E-3</v>
      </c>
      <c r="R26" s="137">
        <v>4.6690525000000004E-2</v>
      </c>
      <c r="S26" s="137">
        <v>7.0028224999999986E-2</v>
      </c>
      <c r="T26" s="137">
        <v>9.5324124999999996E-2</v>
      </c>
      <c r="U26" s="137">
        <v>0.104893875</v>
      </c>
      <c r="V26" s="137">
        <v>0.21747089999999999</v>
      </c>
      <c r="W26" s="137">
        <v>0.12862392499999997</v>
      </c>
      <c r="X26" s="137">
        <v>0.132341025</v>
      </c>
      <c r="Y26" s="137">
        <v>0.171293525</v>
      </c>
      <c r="Z26" s="132">
        <f>0.6*(Q26*$Q$5+R26*$R$5+S26*$S$5+T26*$T$5+U26*$U$5+V26*$V$5+W26*$W$5+X26*$X$5+Y26*$Y$5)+0.4*(L26*$L$5+M26*$M$5+N26*$N$5+O26*$O$5)</f>
        <v>0.13401081116014232</v>
      </c>
      <c r="AA26" s="137">
        <v>0.17047499999999999</v>
      </c>
      <c r="AB26" s="137">
        <v>0.22148018000000003</v>
      </c>
      <c r="AC26" s="137">
        <v>0.63308726000000004</v>
      </c>
      <c r="AD26" s="137">
        <v>0.69146087999999994</v>
      </c>
      <c r="AE26" s="137">
        <v>0.49450904000000001</v>
      </c>
      <c r="AF26" s="137">
        <v>0.58730189999999993</v>
      </c>
      <c r="AG26" s="137">
        <v>0.41017700000000001</v>
      </c>
      <c r="AH26" s="132"/>
    </row>
    <row r="27" spans="1:34" x14ac:dyDescent="0.2">
      <c r="A27" s="90" t="s">
        <v>13</v>
      </c>
      <c r="B27" s="91" t="s">
        <v>37</v>
      </c>
      <c r="C27" s="133">
        <v>0.28595524</v>
      </c>
      <c r="D27" s="134">
        <v>0.2629611</v>
      </c>
      <c r="E27" s="134">
        <v>0.22322328000000005</v>
      </c>
      <c r="F27" s="135"/>
      <c r="G27" s="134">
        <v>0.19181116000000004</v>
      </c>
      <c r="H27" s="134">
        <v>0.14491590000000001</v>
      </c>
      <c r="I27" s="134">
        <v>0.16347338</v>
      </c>
      <c r="J27" s="134">
        <v>0.10769731999999999</v>
      </c>
      <c r="K27" s="135"/>
      <c r="L27" s="134">
        <v>0.24882493999999999</v>
      </c>
      <c r="M27" s="134">
        <v>0.28742353999999998</v>
      </c>
      <c r="N27" s="134">
        <v>0.20173574</v>
      </c>
      <c r="O27" s="134">
        <v>0.20927928000000004</v>
      </c>
      <c r="P27" s="135"/>
      <c r="Q27" s="134">
        <v>4.6634799999999997E-2</v>
      </c>
      <c r="R27" s="134">
        <v>5.4651750000000001E-3</v>
      </c>
      <c r="S27" s="134">
        <v>4.0764274999999996E-2</v>
      </c>
      <c r="T27" s="134">
        <v>6.698585E-2</v>
      </c>
      <c r="U27" s="134">
        <v>6.9011774999999997E-2</v>
      </c>
      <c r="V27" s="134">
        <v>9.5753825000000001E-2</v>
      </c>
      <c r="W27" s="134">
        <v>0.137088875</v>
      </c>
      <c r="X27" s="134">
        <v>0.137609975</v>
      </c>
      <c r="Y27" s="134">
        <v>0.20101432499999999</v>
      </c>
      <c r="Z27" s="135">
        <f t="shared" ref="Z27:Z34" si="3">0.6*(Q27*$Q$5+R27*$R$5+S27*$S$5+T27*$T$5+U27*$U$5+V27*$V$5+W27*$W$5+X27*$X$5+Y27*$Y$5)+0.4*(L27*$L$5+M27*$M$5+N27*$N$5+O27*$O$5)</f>
        <v>0.16498970918844158</v>
      </c>
      <c r="AA27" s="134">
        <v>0.20441755999999997</v>
      </c>
      <c r="AB27" s="134">
        <v>0.25818848000000005</v>
      </c>
      <c r="AC27" s="134">
        <v>0.69184638000000009</v>
      </c>
      <c r="AD27" s="134">
        <v>0.75382110000000002</v>
      </c>
      <c r="AE27" s="134">
        <v>0.54901374000000003</v>
      </c>
      <c r="AF27" s="134">
        <v>0.65281447999999997</v>
      </c>
      <c r="AG27" s="134">
        <v>0.45498148000000005</v>
      </c>
      <c r="AH27" s="135"/>
    </row>
    <row r="28" spans="1:34" x14ac:dyDescent="0.2">
      <c r="A28" s="90" t="s">
        <v>14</v>
      </c>
      <c r="B28" s="91" t="s">
        <v>38</v>
      </c>
      <c r="C28" s="133">
        <v>0.27958184000000008</v>
      </c>
      <c r="D28" s="134">
        <v>0.26045830000000003</v>
      </c>
      <c r="E28" s="134">
        <v>0.22201902000000001</v>
      </c>
      <c r="F28" s="135"/>
      <c r="G28" s="134">
        <v>0.19304903999999998</v>
      </c>
      <c r="H28" s="134">
        <v>0.15014834000000002</v>
      </c>
      <c r="I28" s="134">
        <v>0.16772467999999999</v>
      </c>
      <c r="J28" s="134">
        <v>0.11495430000000002</v>
      </c>
      <c r="K28" s="135"/>
      <c r="L28" s="134">
        <v>0.24529472000000002</v>
      </c>
      <c r="M28" s="134">
        <v>0.28196934000000001</v>
      </c>
      <c r="N28" s="134">
        <v>0.20382758000000001</v>
      </c>
      <c r="O28" s="134">
        <v>0.21098201999999999</v>
      </c>
      <c r="P28" s="135"/>
      <c r="Q28" s="134">
        <v>7.080007499999999E-2</v>
      </c>
      <c r="R28" s="134">
        <v>4.7225724999999996E-2</v>
      </c>
      <c r="S28" s="134">
        <v>5.4652250000000006E-3</v>
      </c>
      <c r="T28" s="134">
        <v>3.8019900000000002E-2</v>
      </c>
      <c r="U28" s="134">
        <v>4.9180425E-2</v>
      </c>
      <c r="V28" s="134">
        <v>6.5994325000000006E-2</v>
      </c>
      <c r="W28" s="134">
        <v>0.11402002499999998</v>
      </c>
      <c r="X28" s="134">
        <v>0.12677762499999998</v>
      </c>
      <c r="Y28" s="134">
        <v>0.16968295</v>
      </c>
      <c r="Z28" s="135">
        <f t="shared" si="3"/>
        <v>0.16599092818099906</v>
      </c>
      <c r="AA28" s="134">
        <v>0.26611846</v>
      </c>
      <c r="AB28" s="134">
        <v>0.22040896000000004</v>
      </c>
      <c r="AC28" s="134">
        <v>0.63034866000000001</v>
      </c>
      <c r="AD28" s="134">
        <v>0.68875447999999995</v>
      </c>
      <c r="AE28" s="134">
        <v>0.55905388</v>
      </c>
      <c r="AF28" s="134">
        <v>0.66237642000000008</v>
      </c>
      <c r="AG28" s="134">
        <v>0.40845360000000003</v>
      </c>
      <c r="AH28" s="135"/>
    </row>
    <row r="29" spans="1:34" x14ac:dyDescent="0.2">
      <c r="A29" s="90" t="s">
        <v>15</v>
      </c>
      <c r="B29" s="91" t="s">
        <v>39</v>
      </c>
      <c r="C29" s="133">
        <v>0.30863354000000004</v>
      </c>
      <c r="D29" s="134">
        <v>0.28910994000000001</v>
      </c>
      <c r="E29" s="134">
        <v>0.24761938000000003</v>
      </c>
      <c r="F29" s="135"/>
      <c r="G29" s="134">
        <v>0.21787459999999997</v>
      </c>
      <c r="H29" s="134">
        <v>0.17269244</v>
      </c>
      <c r="I29" s="134">
        <v>0.19163463999999999</v>
      </c>
      <c r="J29" s="134">
        <v>0.13613718</v>
      </c>
      <c r="K29" s="135"/>
      <c r="L29" s="134">
        <v>0.27218978000000005</v>
      </c>
      <c r="M29" s="134">
        <v>0.31047310000000006</v>
      </c>
      <c r="N29" s="134">
        <v>0.25155948</v>
      </c>
      <c r="O29" s="134">
        <v>0.23581250000000001</v>
      </c>
      <c r="P29" s="135"/>
      <c r="Q29" s="134">
        <v>9.5387299999999994E-2</v>
      </c>
      <c r="R29" s="134">
        <v>6.7094100000000004E-2</v>
      </c>
      <c r="S29" s="134">
        <v>3.7930800000000001E-2</v>
      </c>
      <c r="T29" s="134">
        <v>5.4638500000000001E-3</v>
      </c>
      <c r="U29" s="134">
        <v>2.4504399999999999E-2</v>
      </c>
      <c r="V29" s="134">
        <v>4.2115700000000006E-2</v>
      </c>
      <c r="W29" s="134">
        <v>8.7157125000000002E-2</v>
      </c>
      <c r="X29" s="134">
        <v>0.12559594999999998</v>
      </c>
      <c r="Y29" s="134">
        <v>0.16606212499999998</v>
      </c>
      <c r="Z29" s="135">
        <f t="shared" si="3"/>
        <v>0.1867113398755012</v>
      </c>
      <c r="AA29" s="134">
        <v>0.24352525999999999</v>
      </c>
      <c r="AB29" s="134">
        <v>0.21885168000000002</v>
      </c>
      <c r="AC29" s="134">
        <v>0.63937482000000001</v>
      </c>
      <c r="AD29" s="134">
        <v>0.7000680600000001</v>
      </c>
      <c r="AE29" s="134">
        <v>0.56879876000000007</v>
      </c>
      <c r="AF29" s="134">
        <v>0.67266276000000003</v>
      </c>
      <c r="AG29" s="134">
        <v>0.41003662000000002</v>
      </c>
      <c r="AH29" s="135"/>
    </row>
    <row r="30" spans="1:34" x14ac:dyDescent="0.2">
      <c r="A30" s="90" t="s">
        <v>16</v>
      </c>
      <c r="B30" s="91" t="s">
        <v>40</v>
      </c>
      <c r="C30" s="133">
        <v>0.30831051999999998</v>
      </c>
      <c r="D30" s="134">
        <v>0.28989772000000003</v>
      </c>
      <c r="E30" s="134">
        <v>0.24851278000000002</v>
      </c>
      <c r="F30" s="135"/>
      <c r="G30" s="134">
        <v>0.21945091999999999</v>
      </c>
      <c r="H30" s="134">
        <v>0.17552055999999999</v>
      </c>
      <c r="I30" s="134">
        <v>0.19437157999999999</v>
      </c>
      <c r="J30" s="134">
        <v>0.13953794</v>
      </c>
      <c r="K30" s="135"/>
      <c r="L30" s="134">
        <v>0.27253820000000001</v>
      </c>
      <c r="M30" s="134">
        <v>0.30974977999999997</v>
      </c>
      <c r="N30" s="134">
        <v>0.25268754000000004</v>
      </c>
      <c r="O30" s="134">
        <v>0.23789408000000004</v>
      </c>
      <c r="P30" s="135"/>
      <c r="Q30" s="134">
        <v>0.10506105</v>
      </c>
      <c r="R30" s="134">
        <v>7.8648275000000004E-2</v>
      </c>
      <c r="S30" s="134">
        <v>4.9185649999999997E-2</v>
      </c>
      <c r="T30" s="134">
        <v>2.453205E-2</v>
      </c>
      <c r="U30" s="134">
        <v>5.4652500000000005E-3</v>
      </c>
      <c r="V30" s="134">
        <v>3.1424049999999995E-2</v>
      </c>
      <c r="W30" s="134">
        <v>7.9211250000000011E-2</v>
      </c>
      <c r="X30" s="134">
        <v>0.11930597499999999</v>
      </c>
      <c r="Y30" s="134">
        <v>0.16412897500000001</v>
      </c>
      <c r="Z30" s="135">
        <f t="shared" si="3"/>
        <v>0.18901773234626515</v>
      </c>
      <c r="AA30" s="134">
        <v>0.24428998000000002</v>
      </c>
      <c r="AB30" s="134">
        <v>0.21587456000000002</v>
      </c>
      <c r="AC30" s="134">
        <v>0.62796945999999998</v>
      </c>
      <c r="AD30" s="134">
        <v>0.68767785999999997</v>
      </c>
      <c r="AE30" s="134">
        <v>0.55691471999999997</v>
      </c>
      <c r="AF30" s="134">
        <v>0.66027435999999995</v>
      </c>
      <c r="AG30" s="134">
        <v>0.40427536000000003</v>
      </c>
      <c r="AH30" s="135"/>
    </row>
    <row r="31" spans="1:34" x14ac:dyDescent="0.2">
      <c r="A31" s="90" t="s">
        <v>17</v>
      </c>
      <c r="B31" s="91" t="s">
        <v>41</v>
      </c>
      <c r="C31" s="133">
        <v>0.31106652000000001</v>
      </c>
      <c r="D31" s="134">
        <v>0.29388325999999998</v>
      </c>
      <c r="E31" s="134">
        <v>0.25263280000000005</v>
      </c>
      <c r="F31" s="135"/>
      <c r="G31" s="134">
        <v>0.24382898000000003</v>
      </c>
      <c r="H31" s="134">
        <v>0.18122076000000001</v>
      </c>
      <c r="I31" s="134">
        <v>0.20025686000000001</v>
      </c>
      <c r="J31" s="134">
        <v>0.14641282</v>
      </c>
      <c r="K31" s="135"/>
      <c r="L31" s="134">
        <v>0.27579358000000004</v>
      </c>
      <c r="M31" s="134">
        <v>0.31113802000000002</v>
      </c>
      <c r="N31" s="134">
        <v>0.25612999999999997</v>
      </c>
      <c r="O31" s="134">
        <v>0.2418537</v>
      </c>
      <c r="P31" s="135"/>
      <c r="Q31" s="134">
        <v>0.119504825</v>
      </c>
      <c r="R31" s="134">
        <v>9.5636250000000006E-2</v>
      </c>
      <c r="S31" s="134">
        <v>6.5848150000000008E-2</v>
      </c>
      <c r="T31" s="134">
        <v>4.5396124999999996E-2</v>
      </c>
      <c r="U31" s="134">
        <v>3.1636050000000006E-2</v>
      </c>
      <c r="V31" s="134">
        <v>5.4662499999999998E-3</v>
      </c>
      <c r="W31" s="134">
        <v>5.8437425000000001E-2</v>
      </c>
      <c r="X31" s="134">
        <v>0.11418880000000001</v>
      </c>
      <c r="Y31" s="134">
        <v>0.145361775</v>
      </c>
      <c r="Z31" s="135">
        <f t="shared" si="3"/>
        <v>0.19148064022406985</v>
      </c>
      <c r="AA31" s="134">
        <v>0.24855384</v>
      </c>
      <c r="AB31" s="134">
        <v>0.20519288000000002</v>
      </c>
      <c r="AC31" s="134">
        <v>0.61230166000000008</v>
      </c>
      <c r="AD31" s="134">
        <v>0.66794118000000002</v>
      </c>
      <c r="AE31" s="134">
        <v>0.54086681999999997</v>
      </c>
      <c r="AF31" s="134">
        <v>0.64214941999999997</v>
      </c>
      <c r="AG31" s="134">
        <v>0.38821806000000003</v>
      </c>
      <c r="AH31" s="135"/>
    </row>
    <row r="32" spans="1:34" x14ac:dyDescent="0.2">
      <c r="A32" s="5" t="s">
        <v>18</v>
      </c>
      <c r="B32" s="6" t="s">
        <v>42</v>
      </c>
      <c r="C32" s="136">
        <v>0.31073921999999998</v>
      </c>
      <c r="D32" s="137">
        <v>0.29373231999999999</v>
      </c>
      <c r="E32" s="137">
        <v>0.27067980000000003</v>
      </c>
      <c r="F32" s="132"/>
      <c r="G32" s="137">
        <v>0.22388426000000003</v>
      </c>
      <c r="H32" s="137">
        <v>0.18130308000000001</v>
      </c>
      <c r="I32" s="137">
        <v>0.20314447999999999</v>
      </c>
      <c r="J32" s="137">
        <v>0.1493227</v>
      </c>
      <c r="K32" s="132"/>
      <c r="L32" s="137">
        <v>0.24312607999999999</v>
      </c>
      <c r="M32" s="137">
        <v>0.24454674000000001</v>
      </c>
      <c r="N32" s="137">
        <v>0.18466236</v>
      </c>
      <c r="O32" s="137">
        <v>0.21970188000000002</v>
      </c>
      <c r="P32" s="132"/>
      <c r="Q32" s="137">
        <v>0.129058175</v>
      </c>
      <c r="R32" s="137">
        <v>0.13776227499999999</v>
      </c>
      <c r="S32" s="137">
        <v>0.108885725</v>
      </c>
      <c r="T32" s="137">
        <v>9.1217300000000015E-2</v>
      </c>
      <c r="U32" s="137">
        <v>8.0315475000000011E-2</v>
      </c>
      <c r="V32" s="137">
        <v>6.0757250000000006E-2</v>
      </c>
      <c r="W32" s="137">
        <v>5.4688749999999998E-3</v>
      </c>
      <c r="X32" s="137">
        <v>6.7312549999999985E-2</v>
      </c>
      <c r="Y32" s="137">
        <v>9.9077575000000001E-2</v>
      </c>
      <c r="Z32" s="132">
        <f t="shared" si="3"/>
        <v>0.15786974432736306</v>
      </c>
      <c r="AA32" s="137">
        <v>0.19719412</v>
      </c>
      <c r="AB32" s="137">
        <v>0.15426019999999999</v>
      </c>
      <c r="AC32" s="137">
        <v>0.55396948000000001</v>
      </c>
      <c r="AD32" s="137">
        <v>0.61024966000000003</v>
      </c>
      <c r="AE32" s="137">
        <v>0.4891915200000001</v>
      </c>
      <c r="AF32" s="137">
        <v>0.58515596000000003</v>
      </c>
      <c r="AG32" s="137">
        <v>0.32841304000000004</v>
      </c>
      <c r="AH32" s="132"/>
    </row>
    <row r="33" spans="1:34" x14ac:dyDescent="0.2">
      <c r="A33" s="90" t="s">
        <v>19</v>
      </c>
      <c r="B33" s="91" t="s">
        <v>53</v>
      </c>
      <c r="C33" s="133">
        <v>0.28817308000000003</v>
      </c>
      <c r="D33" s="134">
        <v>0.27981840000000002</v>
      </c>
      <c r="E33" s="134">
        <v>0.23346184</v>
      </c>
      <c r="F33" s="135"/>
      <c r="G33" s="134">
        <v>0.22025454000000003</v>
      </c>
      <c r="H33" s="134">
        <v>0.17070988000000001</v>
      </c>
      <c r="I33" s="134">
        <v>0.22108002000000002</v>
      </c>
      <c r="J33" s="134">
        <v>0.15548232000000001</v>
      </c>
      <c r="K33" s="135"/>
      <c r="L33" s="134">
        <v>0.20944306000000001</v>
      </c>
      <c r="M33" s="134">
        <v>0.21357067999999998</v>
      </c>
      <c r="N33" s="134">
        <v>0.14902644000000001</v>
      </c>
      <c r="O33" s="134">
        <v>0.14788614</v>
      </c>
      <c r="P33" s="135"/>
      <c r="Q33" s="134">
        <v>0.13255275</v>
      </c>
      <c r="R33" s="134">
        <v>0.15824254999999998</v>
      </c>
      <c r="S33" s="134">
        <v>0.126855775</v>
      </c>
      <c r="T33" s="134">
        <v>0.12614577499999999</v>
      </c>
      <c r="U33" s="134">
        <v>0.12603529999999999</v>
      </c>
      <c r="V33" s="134">
        <v>0.11847479999999999</v>
      </c>
      <c r="W33" s="134">
        <v>6.7448825000000004E-2</v>
      </c>
      <c r="X33" s="134">
        <v>5.4652500000000005E-3</v>
      </c>
      <c r="Y33" s="134">
        <v>5.2109374999999999E-2</v>
      </c>
      <c r="Z33" s="135">
        <f t="shared" si="3"/>
        <v>0.13260003888239671</v>
      </c>
      <c r="AA33" s="134">
        <v>0.14226143999999999</v>
      </c>
      <c r="AB33" s="134">
        <v>0.10116386000000001</v>
      </c>
      <c r="AC33" s="134">
        <v>0.50505316</v>
      </c>
      <c r="AD33" s="134">
        <v>0.56437028000000011</v>
      </c>
      <c r="AE33" s="134">
        <v>0.44652545999999999</v>
      </c>
      <c r="AF33" s="134">
        <v>0.53895236000000002</v>
      </c>
      <c r="AG33" s="134">
        <v>0.27106812000000002</v>
      </c>
      <c r="AH33" s="135"/>
    </row>
    <row r="34" spans="1:34" x14ac:dyDescent="0.2">
      <c r="A34" s="5" t="s">
        <v>21</v>
      </c>
      <c r="B34" s="6" t="s">
        <v>45</v>
      </c>
      <c r="C34" s="136">
        <v>0.29346984000000004</v>
      </c>
      <c r="D34" s="137">
        <v>0.30598560000000002</v>
      </c>
      <c r="E34" s="137">
        <v>0.23960792000000003</v>
      </c>
      <c r="F34" s="132"/>
      <c r="G34" s="137">
        <v>0.23047096</v>
      </c>
      <c r="H34" s="137">
        <v>0.21207055999999999</v>
      </c>
      <c r="I34" s="137">
        <v>0.24550712</v>
      </c>
      <c r="J34" s="137">
        <v>0.21444720000000003</v>
      </c>
      <c r="K34" s="132"/>
      <c r="L34" s="137">
        <v>0.18736416000000003</v>
      </c>
      <c r="M34" s="137">
        <v>0.22115679999999999</v>
      </c>
      <c r="N34" s="137">
        <v>0.19552112000000002</v>
      </c>
      <c r="O34" s="137">
        <v>0.1573444</v>
      </c>
      <c r="P34" s="132"/>
      <c r="Q34" s="137">
        <v>0.17023482500000001</v>
      </c>
      <c r="R34" s="137">
        <v>0.200244425</v>
      </c>
      <c r="S34" s="137">
        <v>0.16692812499999998</v>
      </c>
      <c r="T34" s="137">
        <v>0.16610342500000003</v>
      </c>
      <c r="U34" s="137">
        <v>0.1621677</v>
      </c>
      <c r="V34" s="137">
        <v>0.14500622499999999</v>
      </c>
      <c r="W34" s="137">
        <v>0.13655600000000001</v>
      </c>
      <c r="X34" s="137">
        <v>5.2117299999999998E-2</v>
      </c>
      <c r="Y34" s="137">
        <v>5.4662499999999998E-3</v>
      </c>
      <c r="Z34" s="132">
        <f t="shared" si="3"/>
        <v>0.14883719478561419</v>
      </c>
      <c r="AA34" s="137">
        <v>0.13565714000000001</v>
      </c>
      <c r="AB34" s="137">
        <v>9.861932000000001E-2</v>
      </c>
      <c r="AC34" s="137">
        <v>0.51658734000000006</v>
      </c>
      <c r="AD34" s="137">
        <v>0.57651542000000011</v>
      </c>
      <c r="AE34" s="137">
        <v>0.45559682000000001</v>
      </c>
      <c r="AF34" s="137">
        <v>0.54797515999999991</v>
      </c>
      <c r="AG34" s="137">
        <v>0.26249531999999998</v>
      </c>
      <c r="AH34" s="132"/>
    </row>
    <row r="35" spans="1:34" x14ac:dyDescent="0.2">
      <c r="A35" s="5"/>
      <c r="B35" s="6"/>
      <c r="C35" s="136"/>
      <c r="D35" s="137"/>
      <c r="E35" s="137"/>
      <c r="F35" s="132"/>
      <c r="G35" s="137"/>
      <c r="H35" s="137"/>
      <c r="I35" s="137"/>
      <c r="J35" s="137"/>
      <c r="K35" s="132"/>
      <c r="L35" s="137"/>
      <c r="M35" s="137"/>
      <c r="N35" s="137"/>
      <c r="O35" s="137"/>
      <c r="P35" s="132"/>
      <c r="Q35" s="137"/>
      <c r="R35" s="137"/>
      <c r="S35" s="137"/>
      <c r="T35" s="137"/>
      <c r="U35" s="137"/>
      <c r="V35" s="137"/>
      <c r="W35" s="137"/>
      <c r="X35" s="137"/>
      <c r="Y35" s="137"/>
      <c r="Z35" s="132">
        <f>AVERAGE(Z26,Z32,Z34)</f>
        <v>0.14690591675770651</v>
      </c>
      <c r="AA35" s="137"/>
      <c r="AB35" s="137"/>
      <c r="AC35" s="137"/>
      <c r="AD35" s="137"/>
      <c r="AE35" s="137"/>
      <c r="AF35" s="137"/>
      <c r="AG35" s="137"/>
      <c r="AH35" s="132"/>
    </row>
    <row r="36" spans="1:34" x14ac:dyDescent="0.2">
      <c r="A36" s="5" t="s">
        <v>105</v>
      </c>
      <c r="B36" s="6"/>
      <c r="C36" s="40"/>
      <c r="D36" s="41"/>
      <c r="E36" s="41"/>
      <c r="F36" s="42"/>
      <c r="G36" s="41"/>
      <c r="H36" s="41"/>
      <c r="I36" s="41"/>
      <c r="J36" s="41"/>
      <c r="K36" s="42"/>
      <c r="L36" s="41"/>
      <c r="M36" s="41"/>
      <c r="N36" s="41"/>
      <c r="O36" s="41"/>
      <c r="P36" s="42"/>
      <c r="Q36" s="41"/>
      <c r="R36" s="41"/>
      <c r="S36" s="41"/>
      <c r="T36" s="41"/>
      <c r="U36" s="41"/>
      <c r="V36" s="41"/>
      <c r="W36" s="41"/>
      <c r="X36" s="41"/>
      <c r="Y36" s="41"/>
      <c r="Z36" s="42"/>
      <c r="AA36" s="41"/>
      <c r="AB36" s="41"/>
      <c r="AC36" s="41"/>
      <c r="AD36" s="41"/>
      <c r="AE36" s="41"/>
      <c r="AF36" s="41"/>
      <c r="AG36" s="41"/>
      <c r="AH36" s="42"/>
    </row>
    <row r="37" spans="1:34" x14ac:dyDescent="0.2">
      <c r="A37" s="5"/>
      <c r="B37" s="6"/>
      <c r="C37" s="40"/>
      <c r="D37" s="41"/>
      <c r="E37" s="41"/>
      <c r="F37" s="42"/>
      <c r="G37" s="41"/>
      <c r="H37" s="41"/>
      <c r="I37" s="41"/>
      <c r="J37" s="41"/>
      <c r="K37" s="42"/>
      <c r="L37" s="41"/>
      <c r="M37" s="41"/>
      <c r="N37" s="41"/>
      <c r="O37" s="41"/>
      <c r="P37" s="42"/>
      <c r="Q37" s="41"/>
      <c r="R37" s="41"/>
      <c r="S37" s="41"/>
      <c r="T37" s="41"/>
      <c r="U37" s="41"/>
      <c r="V37" s="41"/>
      <c r="W37" s="41"/>
      <c r="X37" s="41"/>
      <c r="Y37" s="41"/>
      <c r="Z37" s="42"/>
      <c r="AA37" s="41"/>
      <c r="AB37" s="41"/>
      <c r="AC37" s="41"/>
      <c r="AD37" s="41"/>
      <c r="AE37" s="41"/>
      <c r="AF37" s="41"/>
      <c r="AG37" s="41"/>
      <c r="AH37" s="42"/>
    </row>
    <row r="38" spans="1:34" x14ac:dyDescent="0.2">
      <c r="A38" s="5" t="s">
        <v>20</v>
      </c>
      <c r="B38" s="6" t="s">
        <v>44</v>
      </c>
      <c r="C38" s="136">
        <v>0.20706599999999997</v>
      </c>
      <c r="D38" s="137">
        <v>0.18854208</v>
      </c>
      <c r="E38" s="137">
        <v>0.15397325999999997</v>
      </c>
      <c r="F38" s="132"/>
      <c r="G38" s="137">
        <v>0.13975406000000001</v>
      </c>
      <c r="H38" s="137">
        <v>0.121615</v>
      </c>
      <c r="I38" s="137">
        <v>0.16922007999999999</v>
      </c>
      <c r="J38" s="137">
        <v>0.15587948000000001</v>
      </c>
      <c r="K38" s="132"/>
      <c r="L38" s="137">
        <v>0.12931777999999999</v>
      </c>
      <c r="M38" s="137">
        <v>0.14252010000000001</v>
      </c>
      <c r="N38" s="137">
        <v>6.779824000000001E-2</v>
      </c>
      <c r="O38" s="137">
        <v>6.7088800000000004E-2</v>
      </c>
      <c r="P38" s="132"/>
      <c r="Q38" s="137">
        <v>0.165982775</v>
      </c>
      <c r="R38" s="137">
        <v>0.19908159999999997</v>
      </c>
      <c r="S38" s="137">
        <v>0.21481414999999998</v>
      </c>
      <c r="T38" s="137">
        <v>0.23746315000000001</v>
      </c>
      <c r="U38" s="137">
        <v>0.23805815</v>
      </c>
      <c r="V38" s="137">
        <v>0.24175274999999999</v>
      </c>
      <c r="W38" s="137">
        <v>0.19212980000000002</v>
      </c>
      <c r="X38" s="137">
        <v>0.13860410000000001</v>
      </c>
      <c r="Y38" s="137">
        <v>0.13351770000000002</v>
      </c>
      <c r="Z38" s="132"/>
      <c r="AA38" s="137">
        <v>5.6205999999999999E-3</v>
      </c>
      <c r="AB38" s="137">
        <v>0.12705196000000002</v>
      </c>
      <c r="AC38" s="137">
        <v>0.46253826000000003</v>
      </c>
      <c r="AD38" s="137">
        <v>0.5234162200000001</v>
      </c>
      <c r="AE38" s="137">
        <v>0.34917710000000007</v>
      </c>
      <c r="AF38" s="137">
        <v>0.43338024000000003</v>
      </c>
      <c r="AG38" s="137">
        <v>0.35569075999999999</v>
      </c>
      <c r="AH38" s="132">
        <f>0.6*(AA38*$AA$5+AB38*$AB$5+AC38*$AC$5+AD38*$AD$5+AE38*$AE$5+AF38*$AF$5+AG38*$AG$5)+0.4*(L38*$L$5+M38*$M$5+N38*$N$5+O38*$O$5)</f>
        <v>0.1097740795505249</v>
      </c>
    </row>
    <row r="39" spans="1:34" x14ac:dyDescent="0.2">
      <c r="A39" s="5" t="s">
        <v>22</v>
      </c>
      <c r="B39" s="6" t="s">
        <v>46</v>
      </c>
      <c r="C39" s="136">
        <v>0.2761111</v>
      </c>
      <c r="D39" s="137">
        <v>0.26339080000000004</v>
      </c>
      <c r="E39" s="137">
        <v>0.23675890000000002</v>
      </c>
      <c r="F39" s="132"/>
      <c r="G39" s="137">
        <v>0.21623887999999999</v>
      </c>
      <c r="H39" s="137">
        <v>0.19071057999999999</v>
      </c>
      <c r="I39" s="137">
        <v>0.24092594000000003</v>
      </c>
      <c r="J39" s="137">
        <v>0.22368946000000003</v>
      </c>
      <c r="K39" s="132"/>
      <c r="L39" s="137">
        <v>0.21809052000000004</v>
      </c>
      <c r="M39" s="137">
        <v>0.20801559999999999</v>
      </c>
      <c r="N39" s="137">
        <v>0.14097810000000002</v>
      </c>
      <c r="O39" s="137">
        <v>0.13967082</v>
      </c>
      <c r="P39" s="132"/>
      <c r="Q39" s="137">
        <v>0.21248497500000002</v>
      </c>
      <c r="R39" s="137">
        <v>0.24225384999999997</v>
      </c>
      <c r="S39" s="137">
        <v>0.21212934999999999</v>
      </c>
      <c r="T39" s="137">
        <v>0.21322435000000001</v>
      </c>
      <c r="U39" s="137">
        <v>0.21036489999999999</v>
      </c>
      <c r="V39" s="137">
        <v>0.19996180000000002</v>
      </c>
      <c r="W39" s="137">
        <v>0.15035745</v>
      </c>
      <c r="X39" s="137">
        <v>9.8599600000000009E-2</v>
      </c>
      <c r="Y39" s="137">
        <v>9.6156600000000009E-2</v>
      </c>
      <c r="Z39" s="132"/>
      <c r="AA39" s="137">
        <v>0.12699082</v>
      </c>
      <c r="AB39" s="137">
        <v>5.6213000000000009E-3</v>
      </c>
      <c r="AC39" s="137">
        <v>0.49865174000000007</v>
      </c>
      <c r="AD39" s="137">
        <v>0.55181698000000001</v>
      </c>
      <c r="AE39" s="137">
        <v>0.50312018000000003</v>
      </c>
      <c r="AF39" s="137">
        <v>0.59692179999999995</v>
      </c>
      <c r="AG39" s="137">
        <v>0.16545926000000002</v>
      </c>
      <c r="AH39" s="132">
        <f t="shared" ref="AH39:AH44" si="4">0.6*(AA39*$AA$5+AB39*$AB$5+AC39*$AC$5+AD39*$AD$5+AE39*$AE$5+AF39*$AF$5+AG39*$AG$5)+0.4*(L39*$L$5+M39*$M$5+N39*$N$5+O39*$O$5)</f>
        <v>0.19171368254552285</v>
      </c>
    </row>
    <row r="40" spans="1:34" s="93" customFormat="1" x14ac:dyDescent="0.2">
      <c r="A40" s="90" t="s">
        <v>23</v>
      </c>
      <c r="B40" s="91" t="s">
        <v>47</v>
      </c>
      <c r="C40" s="133">
        <v>0.40151328000000003</v>
      </c>
      <c r="D40" s="134">
        <v>0.40466816000000005</v>
      </c>
      <c r="E40" s="134">
        <v>0.354738</v>
      </c>
      <c r="F40" s="135"/>
      <c r="G40" s="134">
        <v>0.34327079999999999</v>
      </c>
      <c r="H40" s="134">
        <v>0.37457784000000005</v>
      </c>
      <c r="I40" s="134">
        <v>0.38950447999999999</v>
      </c>
      <c r="J40" s="134">
        <v>0.41645151999999996</v>
      </c>
      <c r="K40" s="135"/>
      <c r="L40" s="134">
        <v>0.26344304000000002</v>
      </c>
      <c r="M40" s="134">
        <v>0.21806024000000002</v>
      </c>
      <c r="N40" s="134">
        <v>0.32174368000000003</v>
      </c>
      <c r="O40" s="134">
        <v>0.32692792000000004</v>
      </c>
      <c r="P40" s="135"/>
      <c r="Q40" s="134">
        <v>0.71671247500000002</v>
      </c>
      <c r="R40" s="134">
        <v>0.77562777500000002</v>
      </c>
      <c r="S40" s="134">
        <v>0.70874247499999998</v>
      </c>
      <c r="T40" s="134">
        <v>0.72491307500000002</v>
      </c>
      <c r="U40" s="134">
        <v>0.71223242500000006</v>
      </c>
      <c r="V40" s="134">
        <v>0.68669752500000003</v>
      </c>
      <c r="W40" s="134">
        <v>0.62749232500000007</v>
      </c>
      <c r="X40" s="134">
        <v>0.58330674999999998</v>
      </c>
      <c r="Y40" s="134">
        <v>0.57650160000000006</v>
      </c>
      <c r="Z40" s="135"/>
      <c r="AA40" s="134">
        <v>0.46252434000000003</v>
      </c>
      <c r="AB40" s="134">
        <v>0.49866520000000003</v>
      </c>
      <c r="AC40" s="134">
        <v>5.6229400000000008E-3</v>
      </c>
      <c r="AD40" s="134">
        <v>0.16752977999999999</v>
      </c>
      <c r="AE40" s="134">
        <v>0.14148856000000001</v>
      </c>
      <c r="AF40" s="134">
        <v>0.20753024000000003</v>
      </c>
      <c r="AG40" s="134">
        <v>0.46678902</v>
      </c>
      <c r="AH40" s="135">
        <f t="shared" si="4"/>
        <v>0.338810879795862</v>
      </c>
    </row>
    <row r="41" spans="1:34" s="93" customFormat="1" x14ac:dyDescent="0.2">
      <c r="A41" s="90" t="s">
        <v>24</v>
      </c>
      <c r="B41" s="91" t="s">
        <v>48</v>
      </c>
      <c r="C41" s="133">
        <v>0.5223162400000001</v>
      </c>
      <c r="D41" s="134">
        <v>0.5301707200000001</v>
      </c>
      <c r="E41" s="134">
        <v>0.47385736000000001</v>
      </c>
      <c r="F41" s="135"/>
      <c r="G41" s="134">
        <v>0.46583600000000003</v>
      </c>
      <c r="H41" s="134">
        <v>0.45070447999999996</v>
      </c>
      <c r="I41" s="134">
        <v>0.51409959999999999</v>
      </c>
      <c r="J41" s="134">
        <v>0.49154744000000006</v>
      </c>
      <c r="K41" s="135"/>
      <c r="L41" s="134">
        <v>0.38177192000000004</v>
      </c>
      <c r="M41" s="134">
        <v>0.33712655999999996</v>
      </c>
      <c r="N41" s="134">
        <v>0.39932496000000001</v>
      </c>
      <c r="O41" s="134">
        <v>0.40425976000000002</v>
      </c>
      <c r="P41" s="135"/>
      <c r="Q41" s="134">
        <v>0.77129997499999992</v>
      </c>
      <c r="R41" s="134">
        <v>0.8336148000000001</v>
      </c>
      <c r="S41" s="134">
        <v>0.76258852499999996</v>
      </c>
      <c r="T41" s="134">
        <v>0.78146205000000002</v>
      </c>
      <c r="U41" s="134">
        <v>0.76681717500000002</v>
      </c>
      <c r="V41" s="134">
        <v>0.73844555000000001</v>
      </c>
      <c r="W41" s="134">
        <v>0.68121155</v>
      </c>
      <c r="X41" s="134">
        <v>0.63918877499999993</v>
      </c>
      <c r="Y41" s="134">
        <v>0.63003182499999999</v>
      </c>
      <c r="Z41" s="135"/>
      <c r="AA41" s="134">
        <v>0.52127075999999994</v>
      </c>
      <c r="AB41" s="134">
        <v>0.55177589999999999</v>
      </c>
      <c r="AC41" s="134">
        <v>0.16748788000000001</v>
      </c>
      <c r="AD41" s="134">
        <v>5.6213200000000008E-3</v>
      </c>
      <c r="AE41" s="134">
        <v>0.27394066000000006</v>
      </c>
      <c r="AF41" s="134">
        <v>0.35216444000000002</v>
      </c>
      <c r="AG41" s="134">
        <v>0.8860880000000001</v>
      </c>
      <c r="AH41" s="135">
        <f t="shared" si="4"/>
        <v>0.42583209096415142</v>
      </c>
    </row>
    <row r="42" spans="1:34" x14ac:dyDescent="0.2">
      <c r="A42" s="5" t="s">
        <v>25</v>
      </c>
      <c r="B42" s="6" t="s">
        <v>49</v>
      </c>
      <c r="C42" s="136">
        <v>0.27871104000000002</v>
      </c>
      <c r="D42" s="137">
        <v>0.28203144000000002</v>
      </c>
      <c r="E42" s="137">
        <v>0.24107152000000001</v>
      </c>
      <c r="F42" s="132"/>
      <c r="G42" s="137">
        <v>0.23039136000000002</v>
      </c>
      <c r="H42" s="137">
        <v>0.22617543999999998</v>
      </c>
      <c r="I42" s="137">
        <v>0.27152336000000005</v>
      </c>
      <c r="J42" s="137">
        <v>0.26522608000000003</v>
      </c>
      <c r="K42" s="132"/>
      <c r="L42" s="137">
        <v>0.15789951999999999</v>
      </c>
      <c r="M42" s="137">
        <v>0.11703672</v>
      </c>
      <c r="N42" s="137">
        <v>0.17359472000000001</v>
      </c>
      <c r="O42" s="137">
        <v>0.17951528</v>
      </c>
      <c r="P42" s="132"/>
      <c r="Q42" s="137">
        <v>0.43255822500000007</v>
      </c>
      <c r="R42" s="137">
        <v>0.51573357499999994</v>
      </c>
      <c r="S42" s="137">
        <v>0.53999980000000003</v>
      </c>
      <c r="T42" s="137">
        <v>0.55395995000000009</v>
      </c>
      <c r="U42" s="137">
        <v>0.54235559999999994</v>
      </c>
      <c r="V42" s="137">
        <v>0.52616395000000016</v>
      </c>
      <c r="W42" s="137">
        <v>0.48408380000000001</v>
      </c>
      <c r="X42" s="137">
        <v>0.43289345000000001</v>
      </c>
      <c r="Y42" s="137">
        <v>0.44199550000000004</v>
      </c>
      <c r="Z42" s="132"/>
      <c r="AA42" s="137">
        <v>0.34922560000000002</v>
      </c>
      <c r="AB42" s="137">
        <v>0.5025558</v>
      </c>
      <c r="AC42" s="137">
        <v>0.13943786</v>
      </c>
      <c r="AD42" s="137">
        <v>0.27393686</v>
      </c>
      <c r="AE42" s="137">
        <v>5.6216399999999998E-3</v>
      </c>
      <c r="AF42" s="137">
        <v>6.1988620000000001E-2</v>
      </c>
      <c r="AG42" s="137">
        <v>0.48986368000000002</v>
      </c>
      <c r="AH42" s="132">
        <f t="shared" si="4"/>
        <v>0.23446806433411674</v>
      </c>
    </row>
    <row r="43" spans="1:34" x14ac:dyDescent="0.2">
      <c r="A43" s="90" t="s">
        <v>26</v>
      </c>
      <c r="B43" s="91" t="s">
        <v>50</v>
      </c>
      <c r="C43" s="133">
        <v>0.38277146000000001</v>
      </c>
      <c r="D43" s="134">
        <v>0.35953290000000004</v>
      </c>
      <c r="E43" s="134">
        <v>0.30726314000000005</v>
      </c>
      <c r="F43" s="135"/>
      <c r="G43" s="134">
        <v>0.28858916000000001</v>
      </c>
      <c r="H43" s="134">
        <v>0.29140278000000003</v>
      </c>
      <c r="I43" s="134">
        <v>0.30398209999999998</v>
      </c>
      <c r="J43" s="134">
        <v>0.33023596</v>
      </c>
      <c r="K43" s="135"/>
      <c r="L43" s="134">
        <v>0.21117992000000002</v>
      </c>
      <c r="M43" s="134">
        <v>0.16603598000000003</v>
      </c>
      <c r="N43" s="134">
        <v>0.22842876000000001</v>
      </c>
      <c r="O43" s="134">
        <v>0.23564688</v>
      </c>
      <c r="P43" s="135"/>
      <c r="Q43" s="134">
        <v>0.52342904999999995</v>
      </c>
      <c r="R43" s="134">
        <v>0.54001322500000004</v>
      </c>
      <c r="S43" s="134">
        <v>0.63235005</v>
      </c>
      <c r="T43" s="134">
        <v>0.65682277499999997</v>
      </c>
      <c r="U43" s="134">
        <v>0.64759405000000003</v>
      </c>
      <c r="V43" s="134">
        <v>0.62391974999999988</v>
      </c>
      <c r="W43" s="134">
        <v>0.57900505000000002</v>
      </c>
      <c r="X43" s="134">
        <v>0.5325995750000001</v>
      </c>
      <c r="Y43" s="134">
        <v>0.51399852499999998</v>
      </c>
      <c r="Z43" s="135"/>
      <c r="AA43" s="134">
        <v>0.44603360000000003</v>
      </c>
      <c r="AB43" s="134">
        <v>0.60322988</v>
      </c>
      <c r="AC43" s="134">
        <v>0.20776840000000002</v>
      </c>
      <c r="AD43" s="134">
        <v>0.33409916000000006</v>
      </c>
      <c r="AE43" s="134">
        <v>6.1972399999999997E-2</v>
      </c>
      <c r="AF43" s="134">
        <v>5.6208000000000013E-3</v>
      </c>
      <c r="AG43" s="134">
        <v>0.58880270000000012</v>
      </c>
      <c r="AH43" s="135">
        <f t="shared" si="4"/>
        <v>0.30802253971061089</v>
      </c>
    </row>
    <row r="44" spans="1:34" ht="13.5" thickBot="1" x14ac:dyDescent="0.25">
      <c r="A44" s="90" t="s">
        <v>27</v>
      </c>
      <c r="B44" s="92" t="s">
        <v>51</v>
      </c>
      <c r="C44" s="133">
        <v>0.43961735999999996</v>
      </c>
      <c r="D44" s="134">
        <v>0.42680360000000001</v>
      </c>
      <c r="E44" s="134">
        <v>0.37781824000000008</v>
      </c>
      <c r="F44" s="135"/>
      <c r="G44" s="134">
        <v>0.37053079999999999</v>
      </c>
      <c r="H44" s="134">
        <v>0.36164952000000006</v>
      </c>
      <c r="I44" s="134">
        <v>0.39882176000000003</v>
      </c>
      <c r="J44" s="134">
        <v>0.36338264000000003</v>
      </c>
      <c r="K44" s="135"/>
      <c r="L44" s="134">
        <v>0.34549015999999999</v>
      </c>
      <c r="M44" s="134">
        <v>0.32661128</v>
      </c>
      <c r="N44" s="134">
        <v>0.28217232000000003</v>
      </c>
      <c r="O44" s="134">
        <v>0.28060264000000001</v>
      </c>
      <c r="P44" s="135"/>
      <c r="Q44" s="134">
        <v>0.39522002500000003</v>
      </c>
      <c r="R44" s="134">
        <v>0.44179319999999994</v>
      </c>
      <c r="S44" s="134">
        <v>0.39337935000000007</v>
      </c>
      <c r="T44" s="134">
        <v>0.39948687500000002</v>
      </c>
      <c r="U44" s="134">
        <v>0.39339975000000005</v>
      </c>
      <c r="V44" s="134">
        <v>0.37832472500000003</v>
      </c>
      <c r="W44" s="134">
        <v>0.32937510000000003</v>
      </c>
      <c r="X44" s="134">
        <v>0.27369479999999996</v>
      </c>
      <c r="Y44" s="134">
        <v>0.25597595000000001</v>
      </c>
      <c r="Z44" s="135"/>
      <c r="AA44" s="134">
        <v>0.35557201999999999</v>
      </c>
      <c r="AB44" s="134">
        <v>0.16546348</v>
      </c>
      <c r="AC44" s="134">
        <v>0.46891310000000003</v>
      </c>
      <c r="AD44" s="134">
        <v>0.97204447999999999</v>
      </c>
      <c r="AE44" s="134">
        <v>0.52069740000000009</v>
      </c>
      <c r="AF44" s="134">
        <v>0.58801007999999999</v>
      </c>
      <c r="AG44" s="134">
        <v>5.6223200000000001E-3</v>
      </c>
      <c r="AH44" s="135">
        <f t="shared" si="4"/>
        <v>0.34587659166669193</v>
      </c>
    </row>
    <row r="45" spans="1:34" s="93" customFormat="1" x14ac:dyDescent="0.2">
      <c r="A45" s="94" t="s">
        <v>106</v>
      </c>
      <c r="B45" s="95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138">
        <f>AVERAGE(AH38:AH39,AH42)</f>
        <v>0.17865194214338817</v>
      </c>
    </row>
    <row r="46" spans="1:34" s="93" customFormat="1" x14ac:dyDescent="0.2"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</row>
    <row r="47" spans="1:34" x14ac:dyDescent="0.2">
      <c r="A47" s="8" t="s">
        <v>54</v>
      </c>
    </row>
  </sheetData>
  <mergeCells count="1">
    <mergeCell ref="A2:B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M12" sqref="M12"/>
    </sheetView>
  </sheetViews>
  <sheetFormatPr defaultRowHeight="15" x14ac:dyDescent="0.25"/>
  <cols>
    <col min="1" max="1" width="10.140625" customWidth="1"/>
    <col min="2" max="2" width="14.85546875" customWidth="1"/>
  </cols>
  <sheetData>
    <row r="1" spans="1:12" ht="15.75" thickBot="1" x14ac:dyDescent="0.3">
      <c r="A1" s="160" t="s">
        <v>107</v>
      </c>
      <c r="B1" s="161"/>
      <c r="C1" s="97" t="s">
        <v>108</v>
      </c>
      <c r="D1" s="98"/>
      <c r="E1" s="98"/>
      <c r="F1" s="98"/>
      <c r="G1" s="98"/>
      <c r="H1" s="98"/>
      <c r="I1" s="98"/>
      <c r="J1" s="98"/>
      <c r="K1" s="99"/>
      <c r="L1" s="100"/>
    </row>
    <row r="2" spans="1:12" ht="45.75" thickBot="1" x14ac:dyDescent="0.3">
      <c r="A2" s="101" t="s">
        <v>109</v>
      </c>
      <c r="B2" s="102" t="s">
        <v>110</v>
      </c>
      <c r="C2" s="103" t="s">
        <v>86</v>
      </c>
      <c r="D2" s="104"/>
      <c r="E2" s="103" t="s">
        <v>87</v>
      </c>
      <c r="F2" s="104"/>
      <c r="G2" s="103" t="s">
        <v>111</v>
      </c>
      <c r="H2" s="104"/>
      <c r="I2" s="103" t="s">
        <v>89</v>
      </c>
      <c r="J2" s="104"/>
      <c r="K2" s="105" t="s">
        <v>90</v>
      </c>
      <c r="L2" s="100"/>
    </row>
    <row r="3" spans="1:12" ht="15.75" thickBot="1" x14ac:dyDescent="0.3">
      <c r="A3" s="106"/>
      <c r="B3" s="106"/>
      <c r="C3" s="142" t="s">
        <v>112</v>
      </c>
      <c r="D3" s="143" t="s">
        <v>113</v>
      </c>
      <c r="E3" s="142" t="s">
        <v>112</v>
      </c>
      <c r="F3" s="144" t="s">
        <v>113</v>
      </c>
      <c r="G3" s="142" t="s">
        <v>112</v>
      </c>
      <c r="H3" s="144" t="s">
        <v>113</v>
      </c>
      <c r="I3" s="142" t="s">
        <v>112</v>
      </c>
      <c r="J3" s="144" t="s">
        <v>113</v>
      </c>
      <c r="K3" s="142" t="s">
        <v>112</v>
      </c>
      <c r="L3" s="144" t="s">
        <v>113</v>
      </c>
    </row>
    <row r="4" spans="1:12" x14ac:dyDescent="0.25">
      <c r="A4" s="107" t="s">
        <v>1</v>
      </c>
      <c r="B4" s="108" t="s">
        <v>28</v>
      </c>
      <c r="C4" s="109">
        <f>VLOOKUP(A4,[1]Plan3!$A$3:$G$30,3,FALSE)</f>
        <v>5.9460566666666675E-4</v>
      </c>
      <c r="D4" s="139">
        <v>4.0359752323034436E-4</v>
      </c>
      <c r="E4" s="109">
        <f>VLOOKUP(A4,[1]Plan3!$A$2:$G$30,4,0)</f>
        <v>0.19644299999999998</v>
      </c>
      <c r="F4" s="139">
        <v>0.10736765792082684</v>
      </c>
      <c r="G4" s="139">
        <f>VLOOKUP(A4,[1]Plan3!$A$2:$G$30,5,0)</f>
        <v>0.23335329999999999</v>
      </c>
      <c r="H4" s="139">
        <v>0.15185033900056424</v>
      </c>
      <c r="I4" s="139">
        <f>VLOOKUP(A4,[1]Plan3!$A$2:$G$30,6,0)</f>
        <v>0.44884017000000004</v>
      </c>
      <c r="J4" s="139">
        <v>0.39222331160685059</v>
      </c>
      <c r="K4" s="139">
        <f>VLOOKUP(A4,[1]Plan3!$A$2:$G$30,7,0)</f>
        <v>0.59925601666666672</v>
      </c>
      <c r="L4" s="147">
        <v>0.44884471985740071</v>
      </c>
    </row>
    <row r="5" spans="1:12" x14ac:dyDescent="0.25">
      <c r="A5" s="110" t="s">
        <v>2</v>
      </c>
      <c r="B5" s="111" t="s">
        <v>29</v>
      </c>
      <c r="C5" s="112">
        <f>VLOOKUP(A5,[1]Plan3!$A$3:$G$30,3,FALSE)</f>
        <v>4.3053933333333334E-4</v>
      </c>
      <c r="D5" s="140">
        <v>3.1483055245874866E-4</v>
      </c>
      <c r="E5" s="112">
        <f>VLOOKUP(A5,[1]Plan3!$A$2:$G$30,4,0)</f>
        <v>0.15069535000000001</v>
      </c>
      <c r="F5" s="140">
        <v>8.265616035483242E-2</v>
      </c>
      <c r="G5" s="140">
        <f>VLOOKUP(A5,[1]Plan3!$A$2:$G$30,5,0)</f>
        <v>0.21858174999999996</v>
      </c>
      <c r="H5" s="140">
        <v>0.14436669678890576</v>
      </c>
      <c r="I5" s="140">
        <f>VLOOKUP(A5,[1]Plan3!$A$2:$G$30,6,0)</f>
        <v>0.41227149000000007</v>
      </c>
      <c r="J5" s="140">
        <v>0.35991764545762639</v>
      </c>
      <c r="K5" s="140">
        <f>VLOOKUP(A5,[1]Plan3!$A$2:$G$30,7,0)</f>
        <v>0.60100576666666661</v>
      </c>
      <c r="L5" s="145">
        <v>0.44545820806765724</v>
      </c>
    </row>
    <row r="6" spans="1:12" x14ac:dyDescent="0.25">
      <c r="A6" s="110" t="s">
        <v>3</v>
      </c>
      <c r="B6" s="111" t="s">
        <v>30</v>
      </c>
      <c r="C6" s="112">
        <f>VLOOKUP(A6,[1]Plan3!$A$3:$G$30,3,FALSE)</f>
        <v>4.989086666666668E-4</v>
      </c>
      <c r="D6" s="140">
        <v>2.9262678579309968E-4</v>
      </c>
      <c r="E6" s="112">
        <f>VLOOKUP(A6,[1]Plan3!$A$2:$G$30,4,0)</f>
        <v>0.11315657500000001</v>
      </c>
      <c r="F6" s="140">
        <v>5.7884815588939875E-2</v>
      </c>
      <c r="G6" s="140">
        <f>VLOOKUP(A6,[1]Plan3!$A$2:$G$30,5,0)</f>
        <v>0.17685632500000001</v>
      </c>
      <c r="H6" s="140">
        <v>0.11168508789278601</v>
      </c>
      <c r="I6" s="140">
        <f>VLOOKUP(A6,[1]Plan3!$A$2:$G$30,6,0)</f>
        <v>0.3643189</v>
      </c>
      <c r="J6" s="140">
        <v>0.30986568211775789</v>
      </c>
      <c r="K6" s="140">
        <f>VLOOKUP(A6,[1]Plan3!$A$2:$G$30,7,0)</f>
        <v>0.54721853333333326</v>
      </c>
      <c r="L6" s="145">
        <v>0.40086653131165206</v>
      </c>
    </row>
    <row r="7" spans="1:12" x14ac:dyDescent="0.25">
      <c r="A7" s="110" t="s">
        <v>4</v>
      </c>
      <c r="B7" s="111" t="s">
        <v>91</v>
      </c>
      <c r="C7" s="112">
        <f>VLOOKUP(A7,[1]Plan3!$A$3:$G$30,3,FALSE)</f>
        <v>9.8523233333333335E-2</v>
      </c>
      <c r="D7" s="140">
        <v>6.4666884958789222E-2</v>
      </c>
      <c r="E7" s="112">
        <f>VLOOKUP(A7,[1]Plan3!$A$2:$G$30,4,0)</f>
        <v>6.4784999999999995E-4</v>
      </c>
      <c r="F7" s="140">
        <v>2.5069480034438385E-4</v>
      </c>
      <c r="G7" s="140">
        <f>VLOOKUP(A7,[1]Plan3!$A$2:$G$30,5,0)</f>
        <v>0.148312525</v>
      </c>
      <c r="H7" s="140">
        <v>9.8296530984026478E-2</v>
      </c>
      <c r="I7" s="140">
        <f>VLOOKUP(A7,[1]Plan3!$A$2:$G$30,6,0)</f>
        <v>0.31785656999999995</v>
      </c>
      <c r="J7" s="140">
        <v>0.27317279057712668</v>
      </c>
      <c r="K7" s="140">
        <f>VLOOKUP(A7,[1]Plan3!$A$2:$G$30,7,0)</f>
        <v>0.51918365000000011</v>
      </c>
      <c r="L7" s="145">
        <v>0.37221860523260564</v>
      </c>
    </row>
    <row r="8" spans="1:12" x14ac:dyDescent="0.25">
      <c r="A8" s="110" t="s">
        <v>5</v>
      </c>
      <c r="B8" s="111" t="s">
        <v>52</v>
      </c>
      <c r="C8" s="112">
        <f>VLOOKUP(A8,[1]Plan3!$A$3:$G$30,3,FALSE)</f>
        <v>0.16332666666666665</v>
      </c>
      <c r="D8" s="140">
        <v>0.11269182272687395</v>
      </c>
      <c r="E8" s="112">
        <f>VLOOKUP(A8,[1]Plan3!$A$2:$G$30,4,0)</f>
        <v>6.1042499999999994E-4</v>
      </c>
      <c r="F8" s="140">
        <v>3.5006935190700841E-4</v>
      </c>
      <c r="G8" s="140">
        <f>VLOOKUP(A8,[1]Plan3!$A$2:$G$30,5,0)</f>
        <v>0.14942</v>
      </c>
      <c r="H8" s="140">
        <v>9.7542831149870876E-2</v>
      </c>
      <c r="I8" s="140">
        <f>VLOOKUP(A8,[1]Plan3!$A$2:$G$30,6,0)</f>
        <v>0.26058600000000004</v>
      </c>
      <c r="J8" s="140">
        <v>0.21752743635946856</v>
      </c>
      <c r="K8" s="140">
        <f>VLOOKUP(A8,[1]Plan3!$A$2:$G$30,7,0)</f>
        <v>0.43575999999999998</v>
      </c>
      <c r="L8" s="145">
        <v>0.40266350310942989</v>
      </c>
    </row>
    <row r="9" spans="1:12" x14ac:dyDescent="0.25">
      <c r="A9" s="110" t="s">
        <v>6</v>
      </c>
      <c r="B9" s="111" t="s">
        <v>92</v>
      </c>
      <c r="C9" s="112">
        <f>VLOOKUP(A9,[1]Plan3!$A$3:$G$30,3,FALSE)</f>
        <v>0.15477666666666667</v>
      </c>
      <c r="D9" s="140">
        <v>9.9028000704000974E-2</v>
      </c>
      <c r="E9" s="112">
        <f>VLOOKUP(A9,[1]Plan3!$A$2:$G$30,4,0)</f>
        <v>5.835250000000001E-4</v>
      </c>
      <c r="F9" s="140">
        <v>4.1879283145986312E-4</v>
      </c>
      <c r="G9" s="140">
        <f>VLOOKUP(A9,[1]Plan3!$A$2:$G$30,5,0)</f>
        <v>0.20026999999999998</v>
      </c>
      <c r="H9" s="140">
        <v>0.13164301160402317</v>
      </c>
      <c r="I9" s="140">
        <f>VLOOKUP(A9,[1]Plan3!$A$2:$G$30,6,0)</f>
        <v>0.31819400000000003</v>
      </c>
      <c r="J9" s="140">
        <v>0.26779676768323557</v>
      </c>
      <c r="K9" s="140">
        <f>VLOOKUP(A9,[1]Plan3!$A$2:$G$30,7,0)</f>
        <v>0.45159999999999995</v>
      </c>
      <c r="L9" s="145">
        <v>0.41838462020328043</v>
      </c>
    </row>
    <row r="10" spans="1:12" x14ac:dyDescent="0.25">
      <c r="A10" s="110" t="s">
        <v>7</v>
      </c>
      <c r="B10" s="111" t="s">
        <v>31</v>
      </c>
      <c r="C10" s="112">
        <f>VLOOKUP(A10,[1]Plan3!$A$3:$G$30,3,FALSE)</f>
        <v>0.21622000000000002</v>
      </c>
      <c r="D10" s="140">
        <v>0.13533127221074942</v>
      </c>
      <c r="E10" s="112">
        <f>VLOOKUP(A10,[1]Plan3!$A$2:$G$30,4,0)</f>
        <v>7.4054999999999998E-4</v>
      </c>
      <c r="F10" s="140">
        <v>6.4765275225787218E-4</v>
      </c>
      <c r="G10" s="140">
        <f>VLOOKUP(A10,[1]Plan3!$A$2:$G$30,5,0)</f>
        <v>0.22283249999999999</v>
      </c>
      <c r="H10" s="140">
        <v>0.14102415923007802</v>
      </c>
      <c r="I10" s="140">
        <f>VLOOKUP(A10,[1]Plan3!$A$2:$G$30,6,0)</f>
        <v>0.22584099999999999</v>
      </c>
      <c r="J10" s="140">
        <v>0.17911253675033476</v>
      </c>
      <c r="K10" s="140">
        <f>VLOOKUP(A10,[1]Plan3!$A$2:$G$30,7,0)</f>
        <v>0.48414833333333329</v>
      </c>
      <c r="L10" s="145">
        <v>0.45015960358222884</v>
      </c>
    </row>
    <row r="11" spans="1:12" x14ac:dyDescent="0.25">
      <c r="A11" s="110" t="s">
        <v>8</v>
      </c>
      <c r="B11" s="111" t="s">
        <v>32</v>
      </c>
      <c r="C11" s="112">
        <f>VLOOKUP(A11,[1]Plan3!$A$3:$G$30,3,FALSE)</f>
        <v>0.17792776666666668</v>
      </c>
      <c r="D11" s="140">
        <v>0.10882435488236333</v>
      </c>
      <c r="E11" s="112">
        <f>VLOOKUP(A11,[1]Plan3!$A$2:$G$30,4,0)</f>
        <v>0.1747042</v>
      </c>
      <c r="F11" s="140">
        <v>9.9141302593100361E-2</v>
      </c>
      <c r="G11" s="140">
        <f>VLOOKUP(A11,[1]Plan3!$A$2:$G$30,5,0)</f>
        <v>8.4653025000000005E-4</v>
      </c>
      <c r="H11" s="140">
        <v>5.2636278286374101E-4</v>
      </c>
      <c r="I11" s="140">
        <f>VLOOKUP(A11,[1]Plan3!$A$2:$G$30,6,0)</f>
        <v>0.36351197000000002</v>
      </c>
      <c r="J11" s="140">
        <v>0.32418812334887959</v>
      </c>
      <c r="K11" s="140">
        <f>VLOOKUP(A11,[1]Plan3!$A$2:$G$30,7,0)</f>
        <v>0.45116321666666664</v>
      </c>
      <c r="L11" s="145">
        <v>0.34338186773084228</v>
      </c>
    </row>
    <row r="12" spans="1:12" x14ac:dyDescent="0.25">
      <c r="A12" s="110" t="s">
        <v>9</v>
      </c>
      <c r="B12" s="111" t="s">
        <v>33</v>
      </c>
      <c r="C12" s="112">
        <f>VLOOKUP(A12,[1]Plan3!$A$3:$G$30,3,FALSE)</f>
        <v>0.25706856666666666</v>
      </c>
      <c r="D12" s="140">
        <v>0.16456979472444117</v>
      </c>
      <c r="E12" s="112">
        <f>VLOOKUP(A12,[1]Plan3!$A$2:$G$30,4,0)</f>
        <v>0.247938775</v>
      </c>
      <c r="F12" s="140">
        <v>0.13963819590657195</v>
      </c>
      <c r="G12" s="140">
        <f>VLOOKUP(A12,[1]Plan3!$A$2:$G$30,5,0)</f>
        <v>8.6744599999999991E-4</v>
      </c>
      <c r="H12" s="140">
        <v>4.0326378204420295E-4</v>
      </c>
      <c r="I12" s="140">
        <f>VLOOKUP(A12,[1]Plan3!$A$2:$G$30,6,0)</f>
        <v>0.42239612999999998</v>
      </c>
      <c r="J12" s="140">
        <v>0.3720360835154532</v>
      </c>
      <c r="K12" s="140">
        <f>VLOOKUP(A12,[1]Plan3!$A$2:$G$30,7,0)</f>
        <v>0.37738613333333326</v>
      </c>
      <c r="L12" s="145">
        <v>0.2989953224231483</v>
      </c>
    </row>
    <row r="13" spans="1:12" x14ac:dyDescent="0.25">
      <c r="A13" s="110" t="s">
        <v>10</v>
      </c>
      <c r="B13" s="111" t="s">
        <v>34</v>
      </c>
      <c r="C13" s="112">
        <f>VLOOKUP(A13,[1]Plan3!$A$3:$G$30,3,FALSE)</f>
        <v>0.19493593333333334</v>
      </c>
      <c r="D13" s="140">
        <v>0.11819535345467885</v>
      </c>
      <c r="E13" s="112">
        <f>VLOOKUP(A13,[1]Plan3!$A$2:$G$30,4,0)</f>
        <v>0.1527191</v>
      </c>
      <c r="F13" s="140">
        <v>8.434592169854116E-2</v>
      </c>
      <c r="G13" s="140">
        <f>VLOOKUP(A13,[1]Plan3!$A$2:$G$30,5,0)</f>
        <v>6.7486099999999991E-4</v>
      </c>
      <c r="H13" s="140">
        <v>4.2829050529142264E-4</v>
      </c>
      <c r="I13" s="140">
        <f>VLOOKUP(A13,[1]Plan3!$A$2:$G$30,6,0)</f>
        <v>0.30467782000000004</v>
      </c>
      <c r="J13" s="140">
        <v>0.27907073083724016</v>
      </c>
      <c r="K13" s="140">
        <f>VLOOKUP(A13,[1]Plan3!$A$2:$G$30,7,0)</f>
        <v>0.45364966666666667</v>
      </c>
      <c r="L13" s="145">
        <v>0.32277807501423161</v>
      </c>
    </row>
    <row r="14" spans="1:12" x14ac:dyDescent="0.25">
      <c r="A14" s="110" t="s">
        <v>11</v>
      </c>
      <c r="B14" s="111" t="s">
        <v>35</v>
      </c>
      <c r="C14" s="112">
        <f>VLOOKUP(A14,[1]Plan3!$A$3:$G$30,3,FALSE)</f>
        <v>0.20910666666666669</v>
      </c>
      <c r="D14" s="140">
        <v>0.13215671902881637</v>
      </c>
      <c r="E14" s="112">
        <f>VLOOKUP(A14,[1]Plan3!$A$2:$G$30,4,0)</f>
        <v>0.1444125</v>
      </c>
      <c r="F14" s="140">
        <v>8.2702093859318218E-2</v>
      </c>
      <c r="G14" s="140">
        <f>VLOOKUP(A14,[1]Plan3!$A$2:$G$30,5,0)</f>
        <v>7.5002499999999998E-4</v>
      </c>
      <c r="H14" s="140">
        <v>5.4597491505996971E-4</v>
      </c>
      <c r="I14" s="140">
        <f>VLOOKUP(A14,[1]Plan3!$A$2:$G$30,6,0)</f>
        <v>0.28451899999999997</v>
      </c>
      <c r="J14" s="140">
        <v>0.25962429262970232</v>
      </c>
      <c r="K14" s="140">
        <f>VLOOKUP(A14,[1]Plan3!$A$2:$G$30,7,0)</f>
        <v>0.34284833333333337</v>
      </c>
      <c r="L14" s="145">
        <v>0.29584384498417454</v>
      </c>
    </row>
    <row r="15" spans="1:12" x14ac:dyDescent="0.25">
      <c r="A15" s="110" t="s">
        <v>12</v>
      </c>
      <c r="B15" s="111" t="s">
        <v>36</v>
      </c>
      <c r="C15" s="112">
        <f>VLOOKUP(A15,[1]Plan3!$A$3:$G$30,3,FALSE)</f>
        <v>0.33758626666666669</v>
      </c>
      <c r="D15" s="140">
        <v>0.21235768269387539</v>
      </c>
      <c r="E15" s="112">
        <f>VLOOKUP(A15,[1]Plan3!$A$2:$G$30,4,0)</f>
        <v>0.193365275</v>
      </c>
      <c r="F15" s="140">
        <v>0.13646173967692918</v>
      </c>
      <c r="G15" s="140">
        <f>VLOOKUP(A15,[1]Plan3!$A$2:$G$30,5,0)</f>
        <v>0.320346725</v>
      </c>
      <c r="H15" s="140">
        <v>0.21620072762936943</v>
      </c>
      <c r="I15" s="140">
        <f>VLOOKUP(A15,[1]Plan3!$A$2:$G$30,6,0)</f>
        <v>1.3079566000000001E-3</v>
      </c>
      <c r="J15" s="140">
        <v>8.2153810967542967E-4</v>
      </c>
      <c r="K15" s="140">
        <f>VLOOKUP(A15,[1]Plan3!$A$2:$G$30,7,0)</f>
        <v>0.55237566666666671</v>
      </c>
      <c r="L15" s="145">
        <v>0.39570506876677086</v>
      </c>
    </row>
    <row r="16" spans="1:12" x14ac:dyDescent="0.25">
      <c r="A16" s="110" t="s">
        <v>13</v>
      </c>
      <c r="B16" s="111" t="s">
        <v>37</v>
      </c>
      <c r="C16" s="112">
        <f>VLOOKUP(A16,[1]Plan3!$A$3:$G$30,3,FALSE)</f>
        <v>0.4130047</v>
      </c>
      <c r="D16" s="140">
        <v>0.25279761907287973</v>
      </c>
      <c r="E16" s="112">
        <f>VLOOKUP(A16,[1]Plan3!$A$2:$G$30,4,0)</f>
        <v>0.2458071</v>
      </c>
      <c r="F16" s="140">
        <v>0.16911610085013948</v>
      </c>
      <c r="G16" s="140">
        <f>VLOOKUP(A16,[1]Plan3!$A$2:$G$30,5,0)</f>
        <v>0.38143927500000002</v>
      </c>
      <c r="H16" s="140">
        <v>0.24340052768461884</v>
      </c>
      <c r="I16" s="140">
        <f>VLOOKUP(A16,[1]Plan3!$A$2:$G$30,6,0)</f>
        <v>1.3893225999999999E-3</v>
      </c>
      <c r="J16" s="140">
        <v>8.402855611087534E-4</v>
      </c>
      <c r="K16" s="140">
        <f>VLOOKUP(A16,[1]Plan3!$A$2:$G$30,7,0)</f>
        <v>0.61325383333333328</v>
      </c>
      <c r="L16" s="145">
        <v>0.44232507650574276</v>
      </c>
    </row>
    <row r="17" spans="1:12" x14ac:dyDescent="0.25">
      <c r="A17" s="110" t="s">
        <v>14</v>
      </c>
      <c r="B17" s="111" t="s">
        <v>38</v>
      </c>
      <c r="C17" s="112">
        <f>VLOOKUP(A17,[1]Plan3!$A$3:$G$30,3,FALSE)</f>
        <v>0.28914623333333334</v>
      </c>
      <c r="D17" s="140">
        <v>0.24961266663062442</v>
      </c>
      <c r="E17" s="112">
        <f>VLOOKUP(A17,[1]Plan3!$A$2:$G$30,4,0)</f>
        <v>0.25845154999999997</v>
      </c>
      <c r="F17" s="140">
        <v>0.172310847280954</v>
      </c>
      <c r="G17" s="140">
        <f>VLOOKUP(A17,[1]Plan3!$A$2:$G$30,5,0)</f>
        <v>0.38751657499999997</v>
      </c>
      <c r="H17" s="140">
        <v>0.24156954685688817</v>
      </c>
      <c r="I17" s="140">
        <f>VLOOKUP(A17,[1]Plan3!$A$2:$G$30,6,0)</f>
        <v>1.0305537E-3</v>
      </c>
      <c r="J17" s="140">
        <v>7.8141712745698579E-4</v>
      </c>
      <c r="K17" s="140">
        <f>VLOOKUP(A17,[1]Plan3!$A$2:$G$30,7,0)</f>
        <v>0.57983726666666668</v>
      </c>
      <c r="L17" s="145">
        <v>0.41832215728969674</v>
      </c>
    </row>
    <row r="18" spans="1:12" x14ac:dyDescent="0.25">
      <c r="A18" s="110" t="s">
        <v>15</v>
      </c>
      <c r="B18" s="111" t="s">
        <v>39</v>
      </c>
      <c r="C18" s="112">
        <f>VLOOKUP(A18,[1]Plan3!$A$3:$G$30,3,FALSE)</f>
        <v>0.45287729999999993</v>
      </c>
      <c r="D18" s="140">
        <v>0.2770398645049223</v>
      </c>
      <c r="E18" s="112">
        <f>VLOOKUP(A18,[1]Plan3!$A$2:$G$30,4,0)</f>
        <v>0.291095775</v>
      </c>
      <c r="F18" s="140">
        <v>0.19612069290577119</v>
      </c>
      <c r="G18" s="140">
        <f>VLOOKUP(A18,[1]Plan3!$A$2:$G$30,5,0)</f>
        <v>0.42429897500000002</v>
      </c>
      <c r="H18" s="140">
        <v>0.27663101854733124</v>
      </c>
      <c r="I18" s="140">
        <f>VLOOKUP(A18,[1]Plan3!$A$2:$G$30,6,0)</f>
        <v>1.0040876000000001E-3</v>
      </c>
      <c r="J18" s="140">
        <v>7.8006438723369988E-4</v>
      </c>
      <c r="K18" s="140">
        <f>VLOOKUP(A18,[1]Plan3!$A$2:$G$30,7,0)</f>
        <v>0.58493188333333335</v>
      </c>
      <c r="L18" s="145">
        <v>0.41920022822211889</v>
      </c>
    </row>
    <row r="19" spans="1:12" x14ac:dyDescent="0.25">
      <c r="A19" s="110" t="s">
        <v>16</v>
      </c>
      <c r="B19" s="111" t="s">
        <v>40</v>
      </c>
      <c r="C19" s="112">
        <f>VLOOKUP(A19,[1]Plan3!$A$3:$G$30,3,FALSE)</f>
        <v>0.45541383333333335</v>
      </c>
      <c r="D19" s="140">
        <v>0.27751333279865631</v>
      </c>
      <c r="E19" s="112">
        <f>VLOOKUP(A19,[1]Plan3!$A$2:$G$30,4,0)</f>
        <v>0.29693484999999997</v>
      </c>
      <c r="F19" s="140">
        <v>0.19833726280438069</v>
      </c>
      <c r="G19" s="140">
        <f>VLOOKUP(A19,[1]Plan3!$A$2:$G$30,5,0)</f>
        <v>0.42737440000000004</v>
      </c>
      <c r="H19" s="140">
        <v>0.27697781476268585</v>
      </c>
      <c r="I19" s="140">
        <f>VLOOKUP(A19,[1]Plan3!$A$2:$G$30,6,0)</f>
        <v>1.0128572000000001E-3</v>
      </c>
      <c r="J19" s="140">
        <v>8.2662863128221947E-4</v>
      </c>
      <c r="K19" s="140">
        <f>VLOOKUP(A19,[1]Plan3!$A$2:$G$30,7,0)</f>
        <v>0.57464418333333345</v>
      </c>
      <c r="L19" s="145">
        <v>0.41256905684972733</v>
      </c>
    </row>
    <row r="20" spans="1:12" x14ac:dyDescent="0.25">
      <c r="A20" s="110" t="s">
        <v>17</v>
      </c>
      <c r="B20" s="111" t="s">
        <v>41</v>
      </c>
      <c r="C20" s="112">
        <f>VLOOKUP(A20,[1]Plan3!$A$3:$G$30,3,FALSE)</f>
        <v>0.45999376666666669</v>
      </c>
      <c r="D20" s="140">
        <v>0.28115876200075246</v>
      </c>
      <c r="E20" s="112">
        <f>VLOOKUP(A20,[1]Plan3!$A$2:$G$30,4,0)</f>
        <v>0.30627197499999997</v>
      </c>
      <c r="F20" s="140">
        <v>0.21350849159644597</v>
      </c>
      <c r="G20" s="140">
        <f>VLOOKUP(A20,[1]Plan3!$A$2:$G$30,5,0)</f>
        <v>0.43217542499999995</v>
      </c>
      <c r="H20" s="140">
        <v>0.27964211999335009</v>
      </c>
      <c r="I20" s="140">
        <f>VLOOKUP(A20,[1]Plan3!$A$2:$G$30,6,0)</f>
        <v>1.0403255999999999E-3</v>
      </c>
      <c r="J20" s="140">
        <v>8.8152455089513253E-4</v>
      </c>
      <c r="K20" s="140">
        <f>VLOOKUP(A20,[1]Plan3!$A$2:$G$30,7,0)</f>
        <v>0.5560687333333334</v>
      </c>
      <c r="L20" s="145">
        <v>0.40103103464265988</v>
      </c>
    </row>
    <row r="21" spans="1:12" x14ac:dyDescent="0.25">
      <c r="A21" s="110" t="s">
        <v>18</v>
      </c>
      <c r="B21" s="111" t="s">
        <v>42</v>
      </c>
      <c r="C21" s="112">
        <f>VLOOKUP(A21,[1]Plan3!$A$3:$G$30,3,FALSE)</f>
        <v>0.4596987666666667</v>
      </c>
      <c r="D21" s="140">
        <v>0.28902893663413465</v>
      </c>
      <c r="E21" s="112">
        <f>VLOOKUP(A21,[1]Plan3!$A$2:$G$30,4,0)</f>
        <v>0.30879404999999999</v>
      </c>
      <c r="F21" s="140">
        <v>0.20407067442246241</v>
      </c>
      <c r="G21" s="140">
        <f>VLOOKUP(A21,[1]Plan3!$A$2:$G$30,5,0)</f>
        <v>0.375854825</v>
      </c>
      <c r="H21" s="140">
        <v>0.22049678096322795</v>
      </c>
      <c r="I21" s="140">
        <f>VLOOKUP(A21,[1]Plan3!$A$2:$G$30,6,0)</f>
        <v>1.0967843000000001E-3</v>
      </c>
      <c r="J21" s="140">
        <v>9.5564410746092055E-4</v>
      </c>
      <c r="K21" s="140">
        <f>VLOOKUP(A21,[1]Plan3!$A$2:$G$30,7,0)</f>
        <v>0.49514948333333331</v>
      </c>
      <c r="L21" s="145">
        <v>0.34705718983466571</v>
      </c>
    </row>
    <row r="22" spans="1:12" x14ac:dyDescent="0.25">
      <c r="A22" s="110" t="s">
        <v>19</v>
      </c>
      <c r="B22" s="111" t="s">
        <v>53</v>
      </c>
      <c r="C22" s="112">
        <f>VLOOKUP(A22,[1]Plan3!$A$3:$G$30,3,FALSE)</f>
        <v>0.42908033333333334</v>
      </c>
      <c r="D22" s="140">
        <v>0.26195640463086245</v>
      </c>
      <c r="E22" s="112">
        <f>VLOOKUP(A22,[1]Plan3!$A$2:$G$30,4,0)</f>
        <v>0.31216825000000004</v>
      </c>
      <c r="F22" s="140">
        <v>0.20184768278582238</v>
      </c>
      <c r="G22" s="140">
        <f>VLOOKUP(A22,[1]Plan3!$A$2:$G$30,5,0)</f>
        <v>0.30226149999999996</v>
      </c>
      <c r="H22" s="140">
        <v>0.1845538535454033</v>
      </c>
      <c r="I22" s="140">
        <f>VLOOKUP(A22,[1]Plan3!$A$2:$G$30,6,0)</f>
        <v>1.1929968999999999E-3</v>
      </c>
      <c r="J22" s="140">
        <v>1.0820042970627797E-3</v>
      </c>
      <c r="K22" s="140">
        <f>VLOOKUP(A22,[1]Plan3!$A$2:$G$30,7,0)</f>
        <v>0.44058248333333333</v>
      </c>
      <c r="L22" s="145">
        <v>0.29636002396485478</v>
      </c>
    </row>
    <row r="23" spans="1:12" x14ac:dyDescent="0.25">
      <c r="A23" s="110" t="s">
        <v>21</v>
      </c>
      <c r="B23" s="111" t="s">
        <v>45</v>
      </c>
      <c r="C23" s="112">
        <f>VLOOKUP(A23,[1]Plan3!$A$3:$G$30,3,FALSE)</f>
        <v>0.41644666666666674</v>
      </c>
      <c r="D23" s="140">
        <v>0.27244935490740407</v>
      </c>
      <c r="E23" s="112">
        <f>VLOOKUP(A23,[1]Plan3!$A$2:$G$30,4,0)</f>
        <v>0.34527999999999998</v>
      </c>
      <c r="F23" s="140">
        <v>0.22611777132934638</v>
      </c>
      <c r="G23" s="140">
        <f>VLOOKUP(A23,[1]Plan3!$A$2:$G$30,5,0)</f>
        <v>0.28656999999999994</v>
      </c>
      <c r="H23" s="140">
        <v>0.20116323536617056</v>
      </c>
      <c r="I23" s="140">
        <f>VLOOKUP(A23,[1]Plan3!$A$2:$G$30,6,0)</f>
        <v>1.5220460000000002E-3</v>
      </c>
      <c r="J23" s="140">
        <v>1.3988602836147801E-3</v>
      </c>
      <c r="K23" s="140">
        <f>VLOOKUP(A23,[1]Plan3!$A$2:$G$30,7,0)</f>
        <v>0.44551833333333324</v>
      </c>
      <c r="L23" s="145">
        <v>0.29890372871198001</v>
      </c>
    </row>
    <row r="24" spans="1:12" x14ac:dyDescent="0.25">
      <c r="A24" s="110" t="s">
        <v>20</v>
      </c>
      <c r="B24" s="111" t="s">
        <v>44</v>
      </c>
      <c r="C24" s="112">
        <f>VLOOKUP(A24,[1]Plan3!$A$3:$G$30,3,FALSE)</f>
        <v>0.28723023333333325</v>
      </c>
      <c r="D24" s="140">
        <v>0.17921964968077375</v>
      </c>
      <c r="E24" s="112">
        <f>VLOOKUP(A24,[1]Plan3!$A$2:$G$30,4,0)</f>
        <v>0.23263767499999999</v>
      </c>
      <c r="F24" s="140">
        <v>0.13918882693351456</v>
      </c>
      <c r="G24" s="140">
        <f>VLOOKUP(A24,[1]Plan3!$A$2:$G$30,5,0)</f>
        <v>0.16604045000000001</v>
      </c>
      <c r="H24" s="140">
        <v>0.10741477837369225</v>
      </c>
      <c r="I24" s="140">
        <f>VLOOKUP(A24,[1]Plan3!$A$2:$G$30,6,0)</f>
        <v>0.19924667000000001</v>
      </c>
      <c r="J24" s="140">
        <v>0.18784663585523603</v>
      </c>
      <c r="K24" s="140">
        <f>VLOOKUP(A24,[1]Plan3!$A$2:$G$30,7,0)</f>
        <v>4.0833518333333336E-3</v>
      </c>
      <c r="L24" s="145">
        <v>2.6387121839352456E-3</v>
      </c>
    </row>
    <row r="25" spans="1:12" x14ac:dyDescent="0.25">
      <c r="A25" s="110" t="s">
        <v>22</v>
      </c>
      <c r="B25" s="111" t="s">
        <v>46</v>
      </c>
      <c r="C25" s="112">
        <f>VLOOKUP(A25,[1]Plan3!$A$3:$G$30,3,FALSE)</f>
        <v>0.3986294666666666</v>
      </c>
      <c r="D25" s="140">
        <v>0.25570457867108748</v>
      </c>
      <c r="E25" s="112">
        <f>VLOOKUP(A25,[1]Plan3!$A$2:$G$30,4,0)</f>
        <v>0.33793967499999999</v>
      </c>
      <c r="F25" s="140">
        <v>0.21229429444930142</v>
      </c>
      <c r="G25" s="140">
        <f>VLOOKUP(A25,[1]Plan3!$A$2:$G$30,5,0)</f>
        <v>0.30650889999999997</v>
      </c>
      <c r="H25" s="140">
        <v>0.18051917698539685</v>
      </c>
      <c r="I25" s="140">
        <f>VLOOKUP(A25,[1]Plan3!$A$2:$G$30,6,0)</f>
        <v>0.19881293000000003</v>
      </c>
      <c r="J25" s="140">
        <v>0.18693348876901389</v>
      </c>
      <c r="K25" s="140">
        <f>VLOOKUP(A25,[1]Plan3!$A$2:$G$30,7,0)</f>
        <v>4.272091166666667E-3</v>
      </c>
      <c r="L25" s="145">
        <v>2.6208183779109712E-3</v>
      </c>
    </row>
    <row r="26" spans="1:12" x14ac:dyDescent="0.25">
      <c r="A26" s="110" t="s">
        <v>23</v>
      </c>
      <c r="B26" s="111" t="s">
        <v>47</v>
      </c>
      <c r="C26" s="112">
        <f>VLOOKUP(A26,[1]Plan3!$A$3:$G$30,3,FALSE)</f>
        <v>0.61199333333333339</v>
      </c>
      <c r="D26" s="140">
        <v>0.38147720336842267</v>
      </c>
      <c r="E26" s="112">
        <f>VLOOKUP(A26,[1]Plan3!$A$2:$G$30,4,0)</f>
        <v>0.68252000000000002</v>
      </c>
      <c r="F26" s="140">
        <v>0.36313843632973741</v>
      </c>
      <c r="G26" s="140">
        <f>VLOOKUP(A26,[1]Plan3!$A$2:$G$30,5,0)</f>
        <v>0.52619000000000005</v>
      </c>
      <c r="H26" s="140">
        <v>0.27204728504754694</v>
      </c>
      <c r="I26" s="140">
        <f>VLOOKUP(A26,[1]Plan3!$A$2:$G$30,6,0)</f>
        <v>0.7485719999999999</v>
      </c>
      <c r="J26" s="140">
        <v>0.68540839241831664</v>
      </c>
      <c r="K26" s="140">
        <f>VLOOKUP(A26,[1]Plan3!$A$2:$G$30,7,0)</f>
        <v>2.6546100000000004E-3</v>
      </c>
      <c r="L26" s="145">
        <v>2.9451844255601691E-3</v>
      </c>
    </row>
    <row r="27" spans="1:12" x14ac:dyDescent="0.25">
      <c r="A27" s="110" t="s">
        <v>24</v>
      </c>
      <c r="B27" s="111" t="s">
        <v>48</v>
      </c>
      <c r="C27" s="112">
        <f>VLOOKUP(A27,[1]Plan3!$A$3:$G$30,3,FALSE)</f>
        <v>0.8684900000000001</v>
      </c>
      <c r="D27" s="140">
        <v>0.50261795352164462</v>
      </c>
      <c r="E27" s="112">
        <f>VLOOKUP(A27,[1]Plan3!$A$2:$G$30,4,0)</f>
        <v>0.83930499999999997</v>
      </c>
      <c r="F27" s="140">
        <v>0.46932231296551469</v>
      </c>
      <c r="G27" s="140">
        <f>VLOOKUP(A27,[1]Plan3!$A$2:$G$30,5,0)</f>
        <v>0.67650500000000002</v>
      </c>
      <c r="H27" s="140">
        <v>0.37284928532344747</v>
      </c>
      <c r="I27" s="140">
        <f>VLOOKUP(A27,[1]Plan3!$A$2:$G$30,6,0)</f>
        <v>0.79337900000000006</v>
      </c>
      <c r="J27" s="140">
        <v>0.74011819587859196</v>
      </c>
      <c r="K27" s="140">
        <f>VLOOKUP(A27,[1]Plan3!$A$2:$G$30,7,0)</f>
        <v>3.3374600000000004E-3</v>
      </c>
      <c r="L27" s="145">
        <v>4.1134405471026135E-3</v>
      </c>
    </row>
    <row r="28" spans="1:12" x14ac:dyDescent="0.25">
      <c r="A28" s="110" t="s">
        <v>25</v>
      </c>
      <c r="B28" s="111" t="s">
        <v>49</v>
      </c>
      <c r="C28" s="112">
        <f>VLOOKUP(A28,[1]Plan3!$A$3:$G$30,3,FALSE)</f>
        <v>0.4057033333333333</v>
      </c>
      <c r="D28" s="140">
        <v>0.26276874599672273</v>
      </c>
      <c r="E28" s="112">
        <f>VLOOKUP(A28,[1]Plan3!$A$2:$G$30,4,0)</f>
        <v>0.39168249999999999</v>
      </c>
      <c r="F28" s="140">
        <v>0.23669020839993274</v>
      </c>
      <c r="G28" s="140">
        <f>VLOOKUP(A28,[1]Plan3!$A$2:$G$30,5,0)</f>
        <v>0.24387499999999998</v>
      </c>
      <c r="H28" s="140">
        <v>0.14966543601014989</v>
      </c>
      <c r="I28" s="140">
        <f>VLOOKUP(A28,[1]Plan3!$A$2:$G$30,6,0)</f>
        <v>0.54788000000000003</v>
      </c>
      <c r="J28" s="140">
        <v>0.48042236876439864</v>
      </c>
      <c r="K28" s="140">
        <f>VLOOKUP(A28,[1]Plan3!$A$2:$G$30,7,0)</f>
        <v>2.6987600000000006E-3</v>
      </c>
      <c r="L28" s="145">
        <v>2.971379518252268E-3</v>
      </c>
    </row>
    <row r="29" spans="1:12" x14ac:dyDescent="0.25">
      <c r="A29" s="110" t="s">
        <v>26</v>
      </c>
      <c r="B29" s="111" t="s">
        <v>50</v>
      </c>
      <c r="C29" s="112">
        <f>VLOOKUP(A29,[1]Plan3!$A$3:$G$30,3,FALSE)</f>
        <v>0.50069103333333331</v>
      </c>
      <c r="D29" s="140">
        <v>0.34388569620844633</v>
      </c>
      <c r="E29" s="112">
        <f>VLOOKUP(A29,[1]Plan3!$A$2:$G$30,4,0)</f>
        <v>0.48438720000000002</v>
      </c>
      <c r="F29" s="140">
        <v>0.29378975623913639</v>
      </c>
      <c r="G29" s="140">
        <f>VLOOKUP(A29,[1]Plan3!$A$2:$G$30,5,0)</f>
        <v>0.32481672500000003</v>
      </c>
      <c r="H29" s="140">
        <v>0.20208909992635027</v>
      </c>
      <c r="I29" s="140">
        <f>VLOOKUP(A29,[1]Plan3!$A$2:$G$30,6,0)</f>
        <v>0.64490299000000006</v>
      </c>
      <c r="J29" s="140">
        <v>0.57032485041678216</v>
      </c>
      <c r="K29" s="140">
        <f>VLOOKUP(A29,[1]Plan3!$A$2:$G$30,7,0)</f>
        <v>3.3135923333333338E-3</v>
      </c>
      <c r="L29" s="145">
        <v>3.7701808551801473E-3</v>
      </c>
    </row>
    <row r="30" spans="1:12" ht="15.75" thickBot="1" x14ac:dyDescent="0.3">
      <c r="A30" s="113" t="s">
        <v>27</v>
      </c>
      <c r="B30" s="114" t="s">
        <v>51</v>
      </c>
      <c r="C30" s="115">
        <f>VLOOKUP(A30,[1]Plan3!$A$3:$G$30,3,FALSE)</f>
        <v>0.70343999999999995</v>
      </c>
      <c r="D30" s="141">
        <v>0.40922458169111875</v>
      </c>
      <c r="E30" s="115">
        <f>VLOOKUP(A30,[1]Plan3!$A$2:$G$30,4,0)</f>
        <v>0.61187250000000004</v>
      </c>
      <c r="F30" s="141">
        <v>0.37140337058363027</v>
      </c>
      <c r="G30" s="141">
        <f>VLOOKUP(A30,[1]Plan3!$A$2:$G$30,5,0)</f>
        <v>0.52066999999999997</v>
      </c>
      <c r="H30" s="141">
        <v>0.31058744733181148</v>
      </c>
      <c r="I30" s="141">
        <f>VLOOKUP(A30,[1]Plan3!$A$2:$G$30,6,0)</f>
        <v>0.8073030000000001</v>
      </c>
      <c r="J30" s="141">
        <v>0.36719866724165784</v>
      </c>
      <c r="K30" s="141">
        <f>VLOOKUP(A30,[1]Plan3!$A$2:$G$30,7,0)</f>
        <v>3.9108766666666661E-3</v>
      </c>
      <c r="L30" s="146">
        <v>3.3935986096726677E-3</v>
      </c>
    </row>
  </sheetData>
  <mergeCells count="1">
    <mergeCell ref="A1:B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H31" sqref="H31"/>
    </sheetView>
  </sheetViews>
  <sheetFormatPr defaultRowHeight="15" x14ac:dyDescent="0.25"/>
  <cols>
    <col min="1" max="1" width="10.140625" customWidth="1"/>
    <col min="2" max="2" width="14.85546875" customWidth="1"/>
    <col min="3" max="3" width="11" customWidth="1"/>
    <col min="4" max="4" width="14" customWidth="1"/>
    <col min="5" max="5" width="13.7109375" customWidth="1"/>
    <col min="6" max="6" width="16.140625" customWidth="1"/>
    <col min="7" max="7" width="12.140625" customWidth="1"/>
  </cols>
  <sheetData>
    <row r="1" spans="1:7" ht="15.75" thickBot="1" x14ac:dyDescent="0.3">
      <c r="A1" s="162" t="s">
        <v>107</v>
      </c>
      <c r="B1" s="163"/>
      <c r="C1" s="97" t="s">
        <v>108</v>
      </c>
      <c r="D1" s="98"/>
      <c r="E1" s="98"/>
      <c r="F1" s="98"/>
      <c r="G1" s="99"/>
    </row>
    <row r="2" spans="1:7" ht="45.75" thickBot="1" x14ac:dyDescent="0.3">
      <c r="A2" s="102" t="s">
        <v>109</v>
      </c>
      <c r="B2" s="102" t="s">
        <v>110</v>
      </c>
      <c r="C2" s="148" t="s">
        <v>86</v>
      </c>
      <c r="D2" s="148" t="s">
        <v>87</v>
      </c>
      <c r="E2" s="148" t="s">
        <v>111</v>
      </c>
      <c r="F2" s="148" t="s">
        <v>89</v>
      </c>
      <c r="G2" s="149" t="s">
        <v>90</v>
      </c>
    </row>
    <row r="3" spans="1:7" x14ac:dyDescent="0.25">
      <c r="A3" s="107" t="s">
        <v>26</v>
      </c>
      <c r="B3" s="108" t="s">
        <v>50</v>
      </c>
      <c r="C3" s="139">
        <v>0.34388569620844633</v>
      </c>
      <c r="D3" s="139">
        <v>0.29378975623913639</v>
      </c>
      <c r="E3" s="139">
        <v>0.20208909992635027</v>
      </c>
      <c r="F3" s="139">
        <v>0.57032485041678216</v>
      </c>
      <c r="G3" s="147">
        <v>3.7701808551801473E-3</v>
      </c>
    </row>
    <row r="4" spans="1:7" x14ac:dyDescent="0.25">
      <c r="A4" s="110" t="s">
        <v>14</v>
      </c>
      <c r="B4" s="111" t="s">
        <v>38</v>
      </c>
      <c r="C4" s="140">
        <v>0.24961266663062442</v>
      </c>
      <c r="D4" s="140">
        <v>0.172310847280954</v>
      </c>
      <c r="E4" s="140">
        <v>0.24156954685688817</v>
      </c>
      <c r="F4" s="140">
        <v>7.8141712745698579E-4</v>
      </c>
      <c r="G4" s="145">
        <v>0.41832215728969674</v>
      </c>
    </row>
    <row r="5" spans="1:7" x14ac:dyDescent="0.25">
      <c r="A5" s="110" t="s">
        <v>23</v>
      </c>
      <c r="B5" s="111" t="s">
        <v>47</v>
      </c>
      <c r="C5" s="140">
        <v>0.38147720336842267</v>
      </c>
      <c r="D5" s="140">
        <v>0.36313843632973741</v>
      </c>
      <c r="E5" s="140">
        <v>0.27204728504754694</v>
      </c>
      <c r="F5" s="140">
        <v>0.68540839241831664</v>
      </c>
      <c r="G5" s="145">
        <v>2.9451844255601691E-3</v>
      </c>
    </row>
    <row r="6" spans="1:7" x14ac:dyDescent="0.25">
      <c r="A6" s="110" t="s">
        <v>27</v>
      </c>
      <c r="B6" s="111" t="s">
        <v>51</v>
      </c>
      <c r="C6" s="140">
        <v>0.40922458169111875</v>
      </c>
      <c r="D6" s="140">
        <v>0.37140337058363027</v>
      </c>
      <c r="E6" s="140">
        <v>0.31058744733181148</v>
      </c>
      <c r="F6" s="140">
        <v>0.36719866724165784</v>
      </c>
      <c r="G6" s="145">
        <v>3.3935986096726677E-3</v>
      </c>
    </row>
    <row r="7" spans="1:7" x14ac:dyDescent="0.25">
      <c r="A7" s="110" t="s">
        <v>12</v>
      </c>
      <c r="B7" s="111" t="s">
        <v>36</v>
      </c>
      <c r="C7" s="140">
        <v>0.21235768269387539</v>
      </c>
      <c r="D7" s="140">
        <v>0.13646173967692918</v>
      </c>
      <c r="E7" s="140">
        <v>0.21620072762936943</v>
      </c>
      <c r="F7" s="140">
        <v>8.2153810967542967E-4</v>
      </c>
      <c r="G7" s="145">
        <v>0.39570506876677086</v>
      </c>
    </row>
    <row r="8" spans="1:7" x14ac:dyDescent="0.25">
      <c r="A8" s="110" t="s">
        <v>18</v>
      </c>
      <c r="B8" s="111" t="s">
        <v>42</v>
      </c>
      <c r="C8" s="140">
        <v>0.28902893663413465</v>
      </c>
      <c r="D8" s="140">
        <v>0.20407067442246241</v>
      </c>
      <c r="E8" s="140">
        <v>0.22049678096322795</v>
      </c>
      <c r="F8" s="140">
        <v>9.5564410746092055E-4</v>
      </c>
      <c r="G8" s="145">
        <v>0.34705718983466571</v>
      </c>
    </row>
    <row r="9" spans="1:7" x14ac:dyDescent="0.25">
      <c r="A9" s="110" t="s">
        <v>11</v>
      </c>
      <c r="B9" s="111" t="s">
        <v>35</v>
      </c>
      <c r="C9" s="140">
        <v>0.13215671902881637</v>
      </c>
      <c r="D9" s="140">
        <v>8.2702093859318218E-2</v>
      </c>
      <c r="E9" s="140">
        <v>5.4597491505996971E-4</v>
      </c>
      <c r="F9" s="140">
        <v>0.25962429262970232</v>
      </c>
      <c r="G9" s="145">
        <v>0.29584384498417454</v>
      </c>
    </row>
    <row r="10" spans="1:7" x14ac:dyDescent="0.25">
      <c r="A10" s="110" t="s">
        <v>7</v>
      </c>
      <c r="B10" s="111" t="s">
        <v>31</v>
      </c>
      <c r="C10" s="140">
        <v>0.13533127221074942</v>
      </c>
      <c r="D10" s="140">
        <v>6.4765275225787218E-4</v>
      </c>
      <c r="E10" s="140">
        <v>0.14102415923007802</v>
      </c>
      <c r="F10" s="140">
        <v>0.17911253675033476</v>
      </c>
      <c r="G10" s="145">
        <v>0.45015960358222884</v>
      </c>
    </row>
    <row r="11" spans="1:7" x14ac:dyDescent="0.25">
      <c r="A11" s="110" t="s">
        <v>10</v>
      </c>
      <c r="B11" s="111" t="s">
        <v>34</v>
      </c>
      <c r="C11" s="140">
        <v>0.11819535345467885</v>
      </c>
      <c r="D11" s="140">
        <v>8.434592169854116E-2</v>
      </c>
      <c r="E11" s="140">
        <v>4.2829050529142264E-4</v>
      </c>
      <c r="F11" s="140">
        <v>0.27907073083724016</v>
      </c>
      <c r="G11" s="145">
        <v>0.32277807501423161</v>
      </c>
    </row>
    <row r="12" spans="1:7" x14ac:dyDescent="0.25">
      <c r="A12" s="110" t="s">
        <v>21</v>
      </c>
      <c r="B12" s="111" t="s">
        <v>45</v>
      </c>
      <c r="C12" s="140">
        <v>0.27244935490740407</v>
      </c>
      <c r="D12" s="140">
        <v>0.22611777132934638</v>
      </c>
      <c r="E12" s="140">
        <v>0.20116323536617056</v>
      </c>
      <c r="F12" s="140">
        <v>1.3988602836147801E-3</v>
      </c>
      <c r="G12" s="145">
        <v>0.29890372871198001</v>
      </c>
    </row>
    <row r="13" spans="1:7" x14ac:dyDescent="0.25">
      <c r="A13" s="110" t="s">
        <v>5</v>
      </c>
      <c r="B13" s="111" t="s">
        <v>52</v>
      </c>
      <c r="C13" s="140">
        <v>0.11269182272687395</v>
      </c>
      <c r="D13" s="140">
        <v>3.5006935190700841E-4</v>
      </c>
      <c r="E13" s="140">
        <v>9.7542831149870876E-2</v>
      </c>
      <c r="F13" s="140">
        <v>0.21752743635946856</v>
      </c>
      <c r="G13" s="145">
        <v>0.40266350310942989</v>
      </c>
    </row>
    <row r="14" spans="1:7" x14ac:dyDescent="0.25">
      <c r="A14" s="110" t="s">
        <v>8</v>
      </c>
      <c r="B14" s="111" t="s">
        <v>32</v>
      </c>
      <c r="C14" s="140">
        <v>0.10882435488236333</v>
      </c>
      <c r="D14" s="140">
        <v>9.9141302593100361E-2</v>
      </c>
      <c r="E14" s="140">
        <v>5.2636278286374101E-4</v>
      </c>
      <c r="F14" s="140">
        <v>0.32418812334887959</v>
      </c>
      <c r="G14" s="145">
        <v>0.34338186773084228</v>
      </c>
    </row>
    <row r="15" spans="1:7" x14ac:dyDescent="0.25">
      <c r="A15" s="110" t="s">
        <v>9</v>
      </c>
      <c r="B15" s="111" t="s">
        <v>33</v>
      </c>
      <c r="C15" s="140">
        <v>0.16456979472444117</v>
      </c>
      <c r="D15" s="140">
        <v>0.13963819590657195</v>
      </c>
      <c r="E15" s="140">
        <v>4.0326378204420295E-4</v>
      </c>
      <c r="F15" s="140">
        <v>0.3720360835154532</v>
      </c>
      <c r="G15" s="145">
        <v>0.2989953224231483</v>
      </c>
    </row>
    <row r="16" spans="1:7" x14ac:dyDescent="0.25">
      <c r="A16" s="110" t="s">
        <v>22</v>
      </c>
      <c r="B16" s="111" t="s">
        <v>46</v>
      </c>
      <c r="C16" s="140">
        <v>0.25570457867108748</v>
      </c>
      <c r="D16" s="140">
        <v>0.21229429444930142</v>
      </c>
      <c r="E16" s="140">
        <v>0.18051917698539685</v>
      </c>
      <c r="F16" s="140">
        <v>0.18693348876901389</v>
      </c>
      <c r="G16" s="145">
        <v>2.6208183779109712E-3</v>
      </c>
    </row>
    <row r="17" spans="1:7" x14ac:dyDescent="0.25">
      <c r="A17" s="110" t="s">
        <v>16</v>
      </c>
      <c r="B17" s="111" t="s">
        <v>40</v>
      </c>
      <c r="C17" s="140">
        <v>0.27751333279865631</v>
      </c>
      <c r="D17" s="140">
        <v>0.19833726280438069</v>
      </c>
      <c r="E17" s="140">
        <v>0.27697781476268585</v>
      </c>
      <c r="F17" s="140">
        <v>8.2662863128221947E-4</v>
      </c>
      <c r="G17" s="145">
        <v>0.41256905684972733</v>
      </c>
    </row>
    <row r="18" spans="1:7" x14ac:dyDescent="0.25">
      <c r="A18" s="110" t="s">
        <v>15</v>
      </c>
      <c r="B18" s="111" t="s">
        <v>39</v>
      </c>
      <c r="C18" s="140">
        <v>0.2770398645049223</v>
      </c>
      <c r="D18" s="140">
        <v>0.19612069290577119</v>
      </c>
      <c r="E18" s="140">
        <v>0.27663101854733124</v>
      </c>
      <c r="F18" s="140">
        <v>7.8006438723369988E-4</v>
      </c>
      <c r="G18" s="145">
        <v>0.41920022822211889</v>
      </c>
    </row>
    <row r="19" spans="1:7" x14ac:dyDescent="0.25">
      <c r="A19" s="110" t="s">
        <v>19</v>
      </c>
      <c r="B19" s="111" t="s">
        <v>53</v>
      </c>
      <c r="C19" s="140">
        <v>0.26195640463086245</v>
      </c>
      <c r="D19" s="140">
        <v>0.20184768278582238</v>
      </c>
      <c r="E19" s="140">
        <v>0.1845538535454033</v>
      </c>
      <c r="F19" s="140">
        <v>1.0820042970627797E-3</v>
      </c>
      <c r="G19" s="145">
        <v>0.29636002396485478</v>
      </c>
    </row>
    <row r="20" spans="1:7" x14ac:dyDescent="0.25">
      <c r="A20" s="110" t="s">
        <v>3</v>
      </c>
      <c r="B20" s="111" t="s">
        <v>30</v>
      </c>
      <c r="C20" s="140">
        <v>2.9262678579309968E-4</v>
      </c>
      <c r="D20" s="140">
        <v>5.7884815588939875E-2</v>
      </c>
      <c r="E20" s="140">
        <v>0.11168508789278601</v>
      </c>
      <c r="F20" s="140">
        <v>0.30986568211775789</v>
      </c>
      <c r="G20" s="145">
        <v>0.40086653131165206</v>
      </c>
    </row>
    <row r="21" spans="1:7" x14ac:dyDescent="0.25">
      <c r="A21" s="110" t="s">
        <v>6</v>
      </c>
      <c r="B21" s="111" t="s">
        <v>92</v>
      </c>
      <c r="C21" s="140">
        <v>9.9028000704000974E-2</v>
      </c>
      <c r="D21" s="140">
        <v>4.1879283145986312E-4</v>
      </c>
      <c r="E21" s="140">
        <v>0.13164301160402317</v>
      </c>
      <c r="F21" s="140">
        <v>0.26779676768323557</v>
      </c>
      <c r="G21" s="145">
        <v>0.41838462020328043</v>
      </c>
    </row>
    <row r="22" spans="1:7" x14ac:dyDescent="0.25">
      <c r="A22" s="110" t="s">
        <v>17</v>
      </c>
      <c r="B22" s="111" t="s">
        <v>41</v>
      </c>
      <c r="C22" s="140">
        <v>0.28115876200075246</v>
      </c>
      <c r="D22" s="140">
        <v>0.21350849159644597</v>
      </c>
      <c r="E22" s="140">
        <v>0.27964211999335009</v>
      </c>
      <c r="F22" s="140">
        <v>8.8152455089513253E-4</v>
      </c>
      <c r="G22" s="145">
        <v>0.40103103464265988</v>
      </c>
    </row>
    <row r="23" spans="1:7" x14ac:dyDescent="0.25">
      <c r="A23" s="110" t="s">
        <v>25</v>
      </c>
      <c r="B23" s="111" t="s">
        <v>49</v>
      </c>
      <c r="C23" s="140">
        <v>0.26276874599672273</v>
      </c>
      <c r="D23" s="140">
        <v>0.23669020839993274</v>
      </c>
      <c r="E23" s="140">
        <v>0.14966543601014989</v>
      </c>
      <c r="F23" s="140">
        <v>0.48042236876439864</v>
      </c>
      <c r="G23" s="145">
        <v>2.971379518252268E-3</v>
      </c>
    </row>
    <row r="24" spans="1:7" x14ac:dyDescent="0.25">
      <c r="A24" s="110" t="s">
        <v>24</v>
      </c>
      <c r="B24" s="111" t="s">
        <v>48</v>
      </c>
      <c r="C24" s="140">
        <v>0.50261795352164462</v>
      </c>
      <c r="D24" s="140">
        <v>0.46932231296551469</v>
      </c>
      <c r="E24" s="140">
        <v>0.37284928532344747</v>
      </c>
      <c r="F24" s="140">
        <v>0.74011819587859196</v>
      </c>
      <c r="G24" s="145">
        <v>4.1134405471026135E-3</v>
      </c>
    </row>
    <row r="25" spans="1:7" x14ac:dyDescent="0.25">
      <c r="A25" s="110" t="s">
        <v>1</v>
      </c>
      <c r="B25" s="111" t="s">
        <v>28</v>
      </c>
      <c r="C25" s="140">
        <v>4.0359752323034436E-4</v>
      </c>
      <c r="D25" s="140">
        <v>0.10736765792082684</v>
      </c>
      <c r="E25" s="140">
        <v>0.15185033900056424</v>
      </c>
      <c r="F25" s="140">
        <v>0.39222331160685059</v>
      </c>
      <c r="G25" s="145">
        <v>0.44884471985740071</v>
      </c>
    </row>
    <row r="26" spans="1:7" x14ac:dyDescent="0.25">
      <c r="A26" s="110" t="s">
        <v>2</v>
      </c>
      <c r="B26" s="111" t="s">
        <v>29</v>
      </c>
      <c r="C26" s="140">
        <v>3.1483055245874866E-4</v>
      </c>
      <c r="D26" s="140">
        <v>8.265616035483242E-2</v>
      </c>
      <c r="E26" s="140">
        <v>0.14436669678890576</v>
      </c>
      <c r="F26" s="140">
        <v>0.35991764545762639</v>
      </c>
      <c r="G26" s="145">
        <v>0.44545820806765724</v>
      </c>
    </row>
    <row r="27" spans="1:7" x14ac:dyDescent="0.25">
      <c r="A27" s="110" t="s">
        <v>13</v>
      </c>
      <c r="B27" s="111" t="s">
        <v>37</v>
      </c>
      <c r="C27" s="140">
        <v>0.25279761907287973</v>
      </c>
      <c r="D27" s="140">
        <v>0.16911610085013948</v>
      </c>
      <c r="E27" s="140">
        <v>0.24340052768461884</v>
      </c>
      <c r="F27" s="140">
        <v>8.402855611087534E-4</v>
      </c>
      <c r="G27" s="145">
        <v>0.44232507650574276</v>
      </c>
    </row>
    <row r="28" spans="1:7" x14ac:dyDescent="0.25">
      <c r="A28" s="110" t="s">
        <v>4</v>
      </c>
      <c r="B28" s="111" t="s">
        <v>91</v>
      </c>
      <c r="C28" s="140">
        <v>6.4666884958789222E-2</v>
      </c>
      <c r="D28" s="140">
        <v>2.5069480034438385E-4</v>
      </c>
      <c r="E28" s="140">
        <v>9.8296530984026478E-2</v>
      </c>
      <c r="F28" s="140">
        <v>0.27317279057712668</v>
      </c>
      <c r="G28" s="145">
        <v>0.37221860523260564</v>
      </c>
    </row>
    <row r="29" spans="1:7" ht="15.75" thickBot="1" x14ac:dyDescent="0.3">
      <c r="A29" s="113" t="s">
        <v>20</v>
      </c>
      <c r="B29" s="114" t="s">
        <v>44</v>
      </c>
      <c r="C29" s="141">
        <v>0.17921964968077375</v>
      </c>
      <c r="D29" s="141">
        <v>0.13918882693351456</v>
      </c>
      <c r="E29" s="141">
        <v>0.10741477837369225</v>
      </c>
      <c r="F29" s="141">
        <v>0.18784663585523603</v>
      </c>
      <c r="G29" s="146">
        <v>2.6387121839352456E-3</v>
      </c>
    </row>
  </sheetData>
  <sortState ref="A3:L30">
    <sortCondition ref="A3"/>
  </sortState>
  <mergeCells count="1">
    <mergeCell ref="A1:B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6" sqref="M4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FAL PONDERADO-Petrobras</vt:lpstr>
      <vt:lpstr>2008-2011</vt:lpstr>
      <vt:lpstr>FAL (Capital x Região)</vt:lpstr>
      <vt:lpstr>Grão (soja e mamona)</vt:lpstr>
      <vt:lpstr>Frete Matéria-prima</vt:lpstr>
      <vt:lpstr>FAL L23xL24</vt:lpstr>
      <vt:lpstr>FAL L23xL24 (2)</vt:lpstr>
      <vt:lpstr>Plan3</vt:lpstr>
    </vt:vector>
  </TitlesOfParts>
  <Company>ANP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Julioo</cp:lastModifiedBy>
  <cp:lastPrinted>2011-10-19T20:14:56Z</cp:lastPrinted>
  <dcterms:created xsi:type="dcterms:W3CDTF">2011-10-18T13:19:53Z</dcterms:created>
  <dcterms:modified xsi:type="dcterms:W3CDTF">2011-11-07T17:22:36Z</dcterms:modified>
</cp:coreProperties>
</file>